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Đorđevići\Desktop\"/>
    </mc:Choice>
  </mc:AlternateContent>
  <bookViews>
    <workbookView xWindow="0" yWindow="0" windowWidth="28800" windowHeight="13725"/>
  </bookViews>
  <sheets>
    <sheet name="List1" sheetId="1" r:id="rId1"/>
    <sheet name="List3" sheetId="3" r:id="rId2"/>
    <sheet name="Sheet1" sheetId="4" r:id="rId3"/>
  </sheets>
  <calcPr calcId="152511"/>
</workbook>
</file>

<file path=xl/calcChain.xml><?xml version="1.0" encoding="utf-8"?>
<calcChain xmlns="http://schemas.openxmlformats.org/spreadsheetml/2006/main">
  <c r="F249" i="1" l="1"/>
  <c r="F177" i="1"/>
  <c r="F84" i="1"/>
  <c r="F256" i="1" l="1"/>
  <c r="Q31" i="4"/>
  <c r="Q30" i="4"/>
  <c r="P30" i="4"/>
  <c r="Q27" i="4"/>
  <c r="Q26" i="4"/>
  <c r="P26" i="4"/>
  <c r="Q22" i="4"/>
  <c r="Q21" i="4"/>
  <c r="P21" i="4"/>
  <c r="Q17" i="4"/>
  <c r="Q16" i="4"/>
  <c r="P16" i="4"/>
  <c r="Q12" i="4"/>
  <c r="Q11" i="4"/>
  <c r="T14" i="4" s="1"/>
  <c r="P11" i="4"/>
  <c r="H13" i="3"/>
  <c r="H21" i="4"/>
  <c r="H20" i="4"/>
  <c r="H19" i="4"/>
  <c r="E29" i="3"/>
  <c r="E26" i="3"/>
  <c r="E22" i="3"/>
  <c r="E15" i="3"/>
  <c r="E14" i="3"/>
  <c r="E8" i="3"/>
  <c r="H10" i="3" s="1"/>
  <c r="H18" i="4"/>
  <c r="H13" i="4"/>
  <c r="D23" i="4"/>
  <c r="D19" i="4"/>
  <c r="D18" i="4"/>
  <c r="D12" i="4"/>
  <c r="D11" i="4"/>
  <c r="D6" i="4"/>
  <c r="D4" i="4"/>
  <c r="B30" i="3"/>
  <c r="B29" i="3"/>
  <c r="B28" i="3"/>
  <c r="B23" i="4"/>
  <c r="B25" i="3"/>
  <c r="E28" i="3" s="1"/>
  <c r="B24" i="3"/>
  <c r="E27" i="3" s="1"/>
  <c r="B23" i="3"/>
  <c r="B19" i="4"/>
  <c r="B20" i="4"/>
  <c r="B20" i="3"/>
  <c r="E21" i="3" s="1"/>
  <c r="B19" i="3"/>
  <c r="E20" i="3" s="1"/>
  <c r="B18" i="3"/>
  <c r="E19" i="3" s="1"/>
  <c r="B16" i="4"/>
  <c r="D17" i="4" s="1"/>
  <c r="B15" i="4"/>
  <c r="D16" i="4" s="1"/>
  <c r="B15" i="3"/>
  <c r="B14" i="3"/>
  <c r="E13" i="3" s="1"/>
  <c r="B13" i="3"/>
  <c r="E12" i="3" s="1"/>
  <c r="B12" i="4"/>
  <c r="D24" i="4" s="1"/>
  <c r="B11" i="4"/>
  <c r="B10" i="3"/>
  <c r="E7" i="3" s="1"/>
  <c r="H9" i="3" s="1"/>
  <c r="B9" i="3"/>
  <c r="E6" i="3" s="1"/>
  <c r="H8" i="3" s="1"/>
  <c r="B8" i="3"/>
  <c r="E5" i="3" s="1"/>
  <c r="B8" i="4"/>
  <c r="B7" i="4"/>
  <c r="D10" i="4" s="1"/>
  <c r="B5" i="3"/>
  <c r="B4" i="3"/>
  <c r="B3" i="3"/>
  <c r="B4" i="4"/>
  <c r="D28" i="4" s="1"/>
  <c r="B3" i="4"/>
  <c r="D27" i="4" l="1"/>
  <c r="H9" i="4" s="1"/>
  <c r="H11" i="4"/>
  <c r="T15" i="4"/>
  <c r="H12" i="4"/>
  <c r="H7" i="3"/>
  <c r="S14" i="4"/>
  <c r="D5" i="4"/>
  <c r="H10" i="4" s="1"/>
</calcChain>
</file>

<file path=xl/sharedStrings.xml><?xml version="1.0" encoding="utf-8"?>
<sst xmlns="http://schemas.openxmlformats.org/spreadsheetml/2006/main" count="463" uniqueCount="306">
  <si>
    <t>PREDMER I PREDRAČUN</t>
  </si>
  <si>
    <t>m2</t>
  </si>
  <si>
    <t>1.Iskop rovova za polaganje vodovodnih</t>
  </si>
  <si>
    <t xml:space="preserve">   cevovoda, i iskop za RS1 u materijalu III </t>
  </si>
  <si>
    <t xml:space="preserve">   kategorije sa podgrađivanjem i razupiranjem</t>
  </si>
  <si>
    <t xml:space="preserve">   Polaganje cevovoda vršiti isključivo</t>
  </si>
  <si>
    <t xml:space="preserve">   na stabilnoj podlozi, da bi se sprečilo</t>
  </si>
  <si>
    <t xml:space="preserve">   naknadno sleganje.</t>
  </si>
  <si>
    <t xml:space="preserve">   Obračun je po m3 iskopanog materijala</t>
  </si>
  <si>
    <t xml:space="preserve">   a u zavisnosti od dubine iskopa.</t>
  </si>
  <si>
    <t xml:space="preserve">  Rovovi:</t>
  </si>
  <si>
    <t>-vodovod:</t>
  </si>
  <si>
    <t xml:space="preserve">dubine (0-2)m1 </t>
  </si>
  <si>
    <t>m3</t>
  </si>
  <si>
    <t>rev.silaz RS1</t>
  </si>
  <si>
    <t>m1</t>
  </si>
  <si>
    <t xml:space="preserve">   za polaganje vodovodnih cevi.</t>
  </si>
  <si>
    <t xml:space="preserve">   Isplanirano dno mora biti nabijeno.</t>
  </si>
  <si>
    <t xml:space="preserve">   Obračun po m2.</t>
  </si>
  <si>
    <t xml:space="preserve">   cevi.Debljina sloja peska ispod </t>
  </si>
  <si>
    <t xml:space="preserve">   dna cevi je 10cm, a iznad cevi 20cm.Nabijanje</t>
  </si>
  <si>
    <t xml:space="preserve">   peska mora se izvrsiti pažljivo kako se ne bi</t>
  </si>
  <si>
    <t xml:space="preserve">   oštetile cevi.U cenu je uračunata nabavka</t>
  </si>
  <si>
    <t xml:space="preserve">  (utovar), transport i istovar duz rova i izrada</t>
  </si>
  <si>
    <t xml:space="preserve">   podloge i obloge oko i iznad cevi.</t>
  </si>
  <si>
    <t xml:space="preserve">   Obračun je po m3.</t>
  </si>
  <si>
    <t xml:space="preserve">   za zatrpavanje  prikljucaka instalacija </t>
  </si>
  <si>
    <t xml:space="preserve">   ispod trotoara i kolovoza.</t>
  </si>
  <si>
    <t xml:space="preserve">   Na deponiju, a po nalogu nadležnog organa</t>
  </si>
  <si>
    <t xml:space="preserve">   U cenu je uračunato: transport, utovar,</t>
  </si>
  <si>
    <t xml:space="preserve">   istovar i razastiranje sa grubim planiranjem</t>
  </si>
  <si>
    <t xml:space="preserve">   Obračun po m3.</t>
  </si>
  <si>
    <t xml:space="preserve">UKUPNO ZEMLJANI RADOVI </t>
  </si>
  <si>
    <t>DINARA</t>
  </si>
  <si>
    <t>1.Izrada revizionog kanalizacionog okna od</t>
  </si>
  <si>
    <t xml:space="preserve">  nabijenog betona M=20 (u dvostrukoj oplati),</t>
  </si>
  <si>
    <t xml:space="preserve">  kružnog preseka (R=1,00m ).</t>
  </si>
  <si>
    <t xml:space="preserve">  Zidovi su debljine d=16,0cm i dno 20cm.</t>
  </si>
  <si>
    <t xml:space="preserve">  U toku gradnje ugraditi liv.gvozd. penjalice</t>
  </si>
  <si>
    <t xml:space="preserve">  tipaDIN 1212 na svakih 30cm.visine(unakrsno).</t>
  </si>
  <si>
    <t xml:space="preserve">  Zidove i dno okna malterisati sa unutrašnje strane</t>
  </si>
  <si>
    <t xml:space="preserve">  cementnim malterom u dva sloja (1,5+0,50)cm</t>
  </si>
  <si>
    <t xml:space="preserve">  i gletovati do crnog sjaja.Voditi računa da se</t>
  </si>
  <si>
    <t xml:space="preserve">  poklopac okna ugradi u niveletu  (trotoara)</t>
  </si>
  <si>
    <t xml:space="preserve">  Obračun je po m3</t>
  </si>
  <si>
    <t xml:space="preserve">     dno: 0,27 kom)</t>
  </si>
  <si>
    <t xml:space="preserve">ukupno </t>
  </si>
  <si>
    <t xml:space="preserve">  poklopaca sa ramom prečnika Ø600mm. Poklopac</t>
  </si>
  <si>
    <t xml:space="preserve">  postaviti u niveletu terena i fiksirati ga betonom</t>
  </si>
  <si>
    <t xml:space="preserve">  tako da ram poklopca bude nepokretan</t>
  </si>
  <si>
    <t>5,0mp – 80,5 kg</t>
  </si>
  <si>
    <t>kom.</t>
  </si>
  <si>
    <t xml:space="preserve">   tipskih penjalica. </t>
  </si>
  <si>
    <t xml:space="preserve">   Penjalice postaviti u dva reda sa medjusobnim</t>
  </si>
  <si>
    <t xml:space="preserve">   razmakom od 30sm.</t>
  </si>
  <si>
    <t xml:space="preserve">Kom     </t>
  </si>
  <si>
    <t>UKUPNO BETONSKO GRAĐEVINSKI RADOVI</t>
  </si>
  <si>
    <t>1.KANALIZACIONE PVC CEVI</t>
  </si>
  <si>
    <t>a.Nabavka, transport i ugrađivanje cevi i spojnih</t>
  </si>
  <si>
    <t xml:space="preserve">  delova od PVC-a za kućnu kanalizaciju (trgovački</t>
  </si>
  <si>
    <t xml:space="preserve">  naziv KK-cevi) – vertikale, razvod u sanitarnim</t>
  </si>
  <si>
    <t xml:space="preserve">  čvorovima  Spajanje cevi je</t>
  </si>
  <si>
    <t xml:space="preserve">  pomoću gumenih zaptivača koji kompenzuju</t>
  </si>
  <si>
    <t xml:space="preserve">  dilataciju cevi. Postojane su za temperature od </t>
  </si>
  <si>
    <t xml:space="preserve">  +60 C do -15 C. Postojane su i na kratkotrajno</t>
  </si>
  <si>
    <t xml:space="preserve">  opterecenje viših temperature u zavisnosti od</t>
  </si>
  <si>
    <t xml:space="preserve">  količine vode.</t>
  </si>
  <si>
    <t xml:space="preserve">  Kod polaganja cevi po zidu ucvršćivanje se vrsi</t>
  </si>
  <si>
    <t xml:space="preserve">  slobodnim obujmicama na rastojanju 10 x D</t>
  </si>
  <si>
    <t xml:space="preserve">  (D-spoljni precnik cevi). Izmedju cevi obujmice</t>
  </si>
  <si>
    <t xml:space="preserve">  staviti uložnu traku.</t>
  </si>
  <si>
    <t xml:space="preserve">  KK-cevi koje se direktno ubetoniravaju u zid</t>
  </si>
  <si>
    <t xml:space="preserve">  (ploču) potrebno je predhodno spojne delove</t>
  </si>
  <si>
    <t xml:space="preserve">  obmotati valovitim kartonom (betonski ili</t>
  </si>
  <si>
    <t xml:space="preserve">  pokrivni sloj preko temena najvećeg prečnika</t>
  </si>
  <si>
    <t xml:space="preserve">  treba da je min. d=1,5cm.</t>
  </si>
  <si>
    <t xml:space="preserve">  Za spajanje metalne cevi na PVC koristiti posebne</t>
  </si>
  <si>
    <t xml:space="preserve">  PVC prelazne komade (KASD, KAMA, KAPA).</t>
  </si>
  <si>
    <t xml:space="preserve">  Provođenje kroz tavanice treba izvesti tako da</t>
  </si>
  <si>
    <t xml:space="preserve">  se omogući nepropustljivost za vlagu i zvučna</t>
  </si>
  <si>
    <t xml:space="preserve">  izolacija (pokrivna postava od “poliestera”</t>
  </si>
  <si>
    <t xml:space="preserve">  (prema detalju proizvođaca).</t>
  </si>
  <si>
    <t xml:space="preserve">  Cevi se isporučuju u standardnim dužinama</t>
  </si>
  <si>
    <t xml:space="preserve">  (L=0,25 – 4,0)m’.</t>
  </si>
  <si>
    <t xml:space="preserve">  Po završetku mreže svi otvori moraju biti zatvoreni</t>
  </si>
  <si>
    <t xml:space="preserve">  odgovarajućim zaptivačima do puštanja insta-</t>
  </si>
  <si>
    <t xml:space="preserve">  lacije u rad</t>
  </si>
  <si>
    <t xml:space="preserve"> b.KK-cevi od tvrdog PVC-a pri 10 C  ispod 0 C </t>
  </si>
  <si>
    <t xml:space="preserve">  osetljive su na udar -voditi racuna o uskladištenju)</t>
  </si>
  <si>
    <t xml:space="preserve">  Cevi se ugrađuju u zemlji i spajaju zaptivnim prstenom</t>
  </si>
  <si>
    <t xml:space="preserve">  fabrički ugrađenim.</t>
  </si>
  <si>
    <t xml:space="preserve">  Po završetku mrežu ispitati na vodopropustljivost.</t>
  </si>
  <si>
    <t xml:space="preserve">  Obračun se vrši po m’, mereno po osovini,a prema</t>
  </si>
  <si>
    <t xml:space="preserve">  nazivnom prečniku.</t>
  </si>
  <si>
    <t>(ND) Ø110</t>
  </si>
  <si>
    <t>b.</t>
  </si>
  <si>
    <t xml:space="preserve">   (ND) Ø110</t>
  </si>
  <si>
    <t xml:space="preserve">   (ND) Ø160</t>
  </si>
  <si>
    <t>kom</t>
  </si>
  <si>
    <t xml:space="preserve">    glave /VG/ od pocinkovanog lima </t>
  </si>
  <si>
    <t>Ø100/150</t>
  </si>
  <si>
    <t xml:space="preserve">  uz odgovarajuću naplatu takse.</t>
  </si>
  <si>
    <t>Komplet:</t>
  </si>
  <si>
    <t xml:space="preserve">   Vododržljivost, ispiranje i prohodnost. </t>
  </si>
  <si>
    <t xml:space="preserve">   Ispitivanje se vrši prema priloženom uputstvu.</t>
  </si>
  <si>
    <t xml:space="preserve">   Potrebnu količinu vode obezbedjuje izvodjač.</t>
  </si>
  <si>
    <t xml:space="preserve">   Obračunava se i plaća po m1 ispitanog cevovoda.</t>
  </si>
  <si>
    <t xml:space="preserve">UKUPNO KANALIZACIONA MREŽA </t>
  </si>
  <si>
    <t>DINARA:</t>
  </si>
  <si>
    <t xml:space="preserve"> m1</t>
  </si>
  <si>
    <t xml:space="preserve">Ø20        </t>
  </si>
  <si>
    <t xml:space="preserve">     m1</t>
  </si>
  <si>
    <t xml:space="preserve">Ø25 </t>
  </si>
  <si>
    <t xml:space="preserve">   vodovodnih cevi i fazonskih komada (PPR)</t>
  </si>
  <si>
    <t xml:space="preserve">   za razvode tople i hladne vode.</t>
  </si>
  <si>
    <t xml:space="preserve">   Prilikom izvodjenja cevi za razvod tople vode postavljene</t>
  </si>
  <si>
    <t xml:space="preserve">   ispod maltera, voditi racuna o dilataciji i izolaciji (dužine</t>
  </si>
  <si>
    <t xml:space="preserve">   vece od 2.0m) u svemu prema uputstvu proizvodjaca.</t>
  </si>
  <si>
    <t xml:space="preserve">   Obračun po m1 ugradjene cevi.</t>
  </si>
  <si>
    <t xml:space="preserve">   propusnih ventila sa i bez ispusta (ugradnja:</t>
  </si>
  <si>
    <t xml:space="preserve">   Na donjem razvodu –čel.poc.cevi, i kao</t>
  </si>
  <si>
    <t xml:space="preserve">   centralni ventili u sanitarnim cvorovima)</t>
  </si>
  <si>
    <t xml:space="preserve">   Obračun je po kom. ugradjenog ventila.</t>
  </si>
  <si>
    <t xml:space="preserve">        -ravni propusni ventili sa hrom</t>
  </si>
  <si>
    <t xml:space="preserve">         iranom kapom i rozetnom.</t>
  </si>
  <si>
    <t xml:space="preserve">   Montaža i položaj vodomera i armature</t>
  </si>
  <si>
    <t xml:space="preserve">   u vodomernom skloništu mora da </t>
  </si>
  <si>
    <t xml:space="preserve">   Uz vodomer se daje i montira:</t>
  </si>
  <si>
    <t xml:space="preserve">    (jedan je sa ispustom)</t>
  </si>
  <si>
    <t xml:space="preserve">   na hidraulički probni pritisak (ispitivanje</t>
  </si>
  <si>
    <t xml:space="preserve">   na vododržljivost) u svemu prema </t>
  </si>
  <si>
    <t xml:space="preserve">   priloženim uputstvima i zapisniku.</t>
  </si>
  <si>
    <t xml:space="preserve">   Obračunava se po m1 cevovoda.</t>
  </si>
  <si>
    <t xml:space="preserve">  m1</t>
  </si>
  <si>
    <t xml:space="preserve">   montirane i ispitane vodovodne mreže</t>
  </si>
  <si>
    <t xml:space="preserve">   u objektu (i priključak) prema vazaćim</t>
  </si>
  <si>
    <t xml:space="preserve">   propisima (uputstvu).</t>
  </si>
  <si>
    <t xml:space="preserve">   Obračunava se po m1 cevovoda</t>
  </si>
  <si>
    <t xml:space="preserve">   uzorka) na ispravnost za piće posle</t>
  </si>
  <si>
    <t xml:space="preserve">   izvršene dezinfekcije novomontirane</t>
  </si>
  <si>
    <t xml:space="preserve">   mreže u licenciranim ustanovama</t>
  </si>
  <si>
    <t xml:space="preserve">   (Higijenski zavod ili dr.).</t>
  </si>
  <si>
    <t xml:space="preserve">   Plaća se po ispostavljenom računu.</t>
  </si>
  <si>
    <t>UKUPNO VODOVODNA MREŽA</t>
  </si>
  <si>
    <t>VI. RAZNI RADOVI</t>
  </si>
  <si>
    <t xml:space="preserve">   i kanalizacije pre završetka zatrpavanja</t>
  </si>
  <si>
    <t xml:space="preserve">   rovova i predavanja snimka podzemnih</t>
  </si>
  <si>
    <t xml:space="preserve">   instalacija gradskoj geodetskoj upravi.</t>
  </si>
  <si>
    <t xml:space="preserve">UKUPNO RAZNI RADOVI </t>
  </si>
  <si>
    <t>VII.SANITARNI OBJEKTI I SAN . GALANTERIJA</t>
  </si>
  <si>
    <t xml:space="preserve">1.Nabavka transport i montaža klozetskih </t>
  </si>
  <si>
    <t xml:space="preserve">   šolja od sanitarne keramike”monoblok”</t>
  </si>
  <si>
    <t xml:space="preserve">   Boja bela.Uz šolju se daje i montira:</t>
  </si>
  <si>
    <t xml:space="preserve">   Klozetska daska</t>
  </si>
  <si>
    <t xml:space="preserve">   Gumeni dihtunzi</t>
  </si>
  <si>
    <t xml:space="preserve">   Za vezu sa vodovodom.</t>
  </si>
  <si>
    <t xml:space="preserve">   EK ugaoni ventil Ø1/2”/3/8”</t>
  </si>
  <si>
    <t xml:space="preserve">   Držac rolo toaletnog papira </t>
  </si>
  <si>
    <t xml:space="preserve">   Mesingani srafovi</t>
  </si>
  <si>
    <t>Sve komplet montirano</t>
  </si>
  <si>
    <t>2.Nabavka i montaža komplet umivaonika</t>
  </si>
  <si>
    <t xml:space="preserve"> od sanitarne keramike 55/50 </t>
  </si>
  <si>
    <t xml:space="preserve"> Uz umivaonik se daje i montira:</t>
  </si>
  <si>
    <t xml:space="preserve"> jednoručna stojeća baterija za toplu </t>
  </si>
  <si>
    <t xml:space="preserve"> Dva EK ugaona ventila Ø1/2”/3/8”</t>
  </si>
  <si>
    <t xml:space="preserve"> Plastični sifon Ø30</t>
  </si>
  <si>
    <t xml:space="preserve"> Obračun po kompletu ugradjenog</t>
  </si>
  <si>
    <t xml:space="preserve">  umivaonika.</t>
  </si>
  <si>
    <t xml:space="preserve"> i kanalizacije sa komplet priključnom armaturom </t>
  </si>
  <si>
    <t xml:space="preserve"> za dovod i odvod vode.Pod vezom za vodovod</t>
  </si>
  <si>
    <t xml:space="preserve"> se podrazumeva:</t>
  </si>
  <si>
    <t xml:space="preserve"> Stojeća jednoručna baterija za toplu i hladnu vodu</t>
  </si>
  <si>
    <t xml:space="preserve"> sa produženom lulom, za vezu sa niskomontažnim</t>
  </si>
  <si>
    <t xml:space="preserve"> protočnim bojlerom.</t>
  </si>
  <si>
    <t xml:space="preserve"> EK ugaoni ventil Ø1/2”/3/8”                                                                                                                   </t>
  </si>
  <si>
    <t xml:space="preserve"> Veza kanalizacije: Sifon-skupljač masti plastični</t>
  </si>
  <si>
    <t xml:space="preserve"> sa prikljućkom za maš.za sudove.</t>
  </si>
  <si>
    <t xml:space="preserve"> obračun po komadu</t>
  </si>
  <si>
    <t>UKUPNO SANITARNI OBJEKTI</t>
  </si>
  <si>
    <t>R E K A P I T U L A C I J  A</t>
  </si>
  <si>
    <t>DIN.</t>
  </si>
  <si>
    <t>UKUPNO</t>
  </si>
  <si>
    <t>I.ZEMLJANI RADOVI</t>
  </si>
  <si>
    <t>Ø75/120</t>
  </si>
  <si>
    <t>vodomerni šaht</t>
  </si>
  <si>
    <t xml:space="preserve"> -poklopac za laki saobraćaj </t>
  </si>
  <si>
    <t>kanalizacija</t>
  </si>
  <si>
    <t>vodovodne cevi</t>
  </si>
  <si>
    <t>kanalizacione cevi</t>
  </si>
  <si>
    <t>Paušalno</t>
  </si>
  <si>
    <t>2.Planiranje dna rova u projektovanom nagibu</t>
  </si>
  <si>
    <t>3.Izrada peščane podloge i obloge oko vodovodnih</t>
  </si>
  <si>
    <t xml:space="preserve">  na spoljnu uličnu kan. mrežu Ø200mm</t>
  </si>
  <si>
    <t xml:space="preserve">  Spoj izvesti u svemu prema propisima i nadzoru</t>
  </si>
  <si>
    <t xml:space="preserve">  Spoj izvesti u svemu prema propisima i </t>
  </si>
  <si>
    <t>4.Nabavka transport i nasipanje šljunka</t>
  </si>
  <si>
    <t>5.Odvoz preostalog materijala iz iskopa</t>
  </si>
  <si>
    <t>4.Nabavka transport i montaza liv. gvozd.</t>
  </si>
  <si>
    <t xml:space="preserve">   bočnih strana (za dubine veće od  1,00m)</t>
  </si>
  <si>
    <t xml:space="preserve">    i izvođenjem dna po projekovanim kotama</t>
  </si>
  <si>
    <t xml:space="preserve">   Iskopani materijal izbaciti na 1,00m od ivice rova </t>
  </si>
  <si>
    <t xml:space="preserve">   vodovoda i kanalizacije  položene u rovovima </t>
  </si>
  <si>
    <t>Obračun po m³ gotove pozicije</t>
  </si>
  <si>
    <t>1.Izvršenje veze – priključka kućnog vodovoda</t>
  </si>
  <si>
    <t>2    Nabavka transport i ugradnja PE-Cevi  PE100 u namotajima, specifikacije prema DIN 8074/8075, radni  pritisak: 20 °C / PN10, odobreno za pijaću vodu, cevi moraju biti otporne na UV zračenje i mraz, moraju biti obeležene plavom bojom. Proizvođač, vrsta, pritisak i datum  proizvodnje mora biti obeležen na svakoj cevi, koeficijent sigurnosti: c=1,25, minimalna vrednost: SDR 17, PN 10.Cevi moraju biti isporučene u namotajima, dužina svakog namotaja mora biti jasno obeležen.Spajanje cevi vršiti sučeonim varenjem
Za sledeće prečnike:</t>
  </si>
  <si>
    <t xml:space="preserve">   horizontalnih vodomera za potrebe merenja</t>
  </si>
  <si>
    <t>utrošene vode za sanitarne potrebe u objektu.</t>
  </si>
  <si>
    <t>Obračun po komadu gotove pozicije</t>
  </si>
  <si>
    <t>-          za R=1,0m (strane: 0,54m3/m1xh</t>
  </si>
  <si>
    <t>D1</t>
  </si>
  <si>
    <r>
      <rPr>
        <sz val="11"/>
        <color theme="1"/>
        <rFont val="Calibri"/>
        <family val="2"/>
      </rPr>
      <t>ø</t>
    </r>
    <r>
      <rPr>
        <sz val="11"/>
        <color theme="1"/>
        <rFont val="Calibri"/>
        <family val="2"/>
        <charset val="238"/>
      </rPr>
      <t>20</t>
    </r>
  </si>
  <si>
    <r>
      <t>ø</t>
    </r>
    <r>
      <rPr>
        <sz val="11"/>
        <color theme="1"/>
        <rFont val="Calibri"/>
        <family val="2"/>
        <charset val="238"/>
      </rPr>
      <t>25</t>
    </r>
  </si>
  <si>
    <r>
      <rPr>
        <sz val="11"/>
        <color theme="1"/>
        <rFont val="Calibri"/>
        <family val="2"/>
      </rPr>
      <t>ø</t>
    </r>
    <r>
      <rPr>
        <sz val="11"/>
        <color theme="1"/>
        <rFont val="Calibri"/>
        <family val="2"/>
        <charset val="238"/>
      </rPr>
      <t>50</t>
    </r>
  </si>
  <si>
    <r>
      <t>ø</t>
    </r>
    <r>
      <rPr>
        <sz val="11"/>
        <color theme="1"/>
        <rFont val="Calibri"/>
        <family val="2"/>
        <charset val="238"/>
      </rPr>
      <t>70</t>
    </r>
  </si>
  <si>
    <r>
      <t>ø</t>
    </r>
    <r>
      <rPr>
        <sz val="11"/>
        <color theme="1"/>
        <rFont val="Calibri"/>
        <family val="2"/>
        <charset val="238"/>
      </rPr>
      <t>110</t>
    </r>
  </si>
  <si>
    <t>voda</t>
  </si>
  <si>
    <t>D2</t>
  </si>
  <si>
    <t>D3</t>
  </si>
  <si>
    <t>D4</t>
  </si>
  <si>
    <t>D5</t>
  </si>
  <si>
    <t>D6</t>
  </si>
  <si>
    <t>V2</t>
  </si>
  <si>
    <t>D3*3</t>
  </si>
  <si>
    <t>ø40</t>
  </si>
  <si>
    <t>V1</t>
  </si>
  <si>
    <t>D2*3</t>
  </si>
  <si>
    <t>ø32</t>
  </si>
  <si>
    <t>V3</t>
  </si>
  <si>
    <t>D4*3</t>
  </si>
  <si>
    <t>V4</t>
  </si>
  <si>
    <t>D3*2</t>
  </si>
  <si>
    <t>D6+D1</t>
  </si>
  <si>
    <t>ukupno</t>
  </si>
  <si>
    <t>ø20</t>
  </si>
  <si>
    <t>ø25</t>
  </si>
  <si>
    <t>ø50</t>
  </si>
  <si>
    <t>TPø50</t>
  </si>
  <si>
    <t>m</t>
  </si>
  <si>
    <t>cm</t>
  </si>
  <si>
    <t>ø110</t>
  </si>
  <si>
    <t>ø63</t>
  </si>
  <si>
    <t>ø160</t>
  </si>
  <si>
    <t>F1</t>
  </si>
  <si>
    <r>
      <t>ø</t>
    </r>
    <r>
      <rPr>
        <sz val="11"/>
        <color theme="1"/>
        <rFont val="Calibri"/>
        <family val="2"/>
        <charset val="238"/>
      </rPr>
      <t>160</t>
    </r>
  </si>
  <si>
    <t>F2</t>
  </si>
  <si>
    <t>D4*4</t>
  </si>
  <si>
    <t>F3</t>
  </si>
  <si>
    <t>F4</t>
  </si>
  <si>
    <t>D5*2</t>
  </si>
  <si>
    <t>ø65</t>
  </si>
  <si>
    <t xml:space="preserve">ek vintil </t>
  </si>
  <si>
    <t xml:space="preserve">ravni propusni </t>
  </si>
  <si>
    <t>Ø20</t>
  </si>
  <si>
    <t xml:space="preserve">   Ventili  u sanitarnim čvorovima.</t>
  </si>
  <si>
    <t>II BETONSKI RADOVI</t>
  </si>
  <si>
    <t>III. KANALIZACIONA MREŽA</t>
  </si>
  <si>
    <t>IV.VODOVODNA MREŽA</t>
  </si>
  <si>
    <t xml:space="preserve"> I   ZEMLJANI RADOVI</t>
  </si>
  <si>
    <t>II  BETONSKO – GRADJEVINSKI RADOVI</t>
  </si>
  <si>
    <t>III   KANALIZACIONA MREŽA</t>
  </si>
  <si>
    <t>IV VODOVODNA MREŽA</t>
  </si>
  <si>
    <t>V  RAZNI RADOVI</t>
  </si>
  <si>
    <t>VI SAN. OBJEKTI I SAN. GALANTERIJA</t>
  </si>
  <si>
    <t>pdv 20%</t>
  </si>
  <si>
    <t>SVEGA</t>
  </si>
  <si>
    <t>a.     (ND) Ø50</t>
  </si>
  <si>
    <t>UZ  PROJEKAT ZA GRAĐEVINSKU DOZVOLU  (PGD)</t>
  </si>
  <si>
    <t>HIDROTEHNIČKIH INSTALACIJA  (VODOVODA I KANALIZACIJE)</t>
  </si>
  <si>
    <t xml:space="preserve">   Priključna cevčica hromirana </t>
  </si>
  <si>
    <t xml:space="preserve">ZA OBJEKAT:APOTEKARSKA JEDINICA U BLACU P+Pk
MESTO GRADNJE BLACE - k. P  5870  K.O. BLACE
</t>
  </si>
  <si>
    <t>INVESTITOR  APOTEKA PROKUPLJE, PROKUPLJE ul. Ratka Pavlovića br 1</t>
  </si>
  <si>
    <t>ul. Ratka Pavlovića  br 1.</t>
  </si>
  <si>
    <t xml:space="preserve">   JKP Blace uz odgovarajuću naplatu takse.</t>
  </si>
  <si>
    <t>PEHD100Ø32 mm NP10</t>
  </si>
  <si>
    <t xml:space="preserve">  Na spoljnu  uličnu vodovodnu mrežu </t>
  </si>
  <si>
    <t>nadzoru JKP Blace</t>
  </si>
  <si>
    <t>3.Nabavka transport i montaža polipropilenskih.</t>
  </si>
  <si>
    <t xml:space="preserve">   odgovara uslovima JKP Blace</t>
  </si>
  <si>
    <t xml:space="preserve"> - dupli nipli Ø25</t>
  </si>
  <si>
    <t xml:space="preserve"> - kolenoi Ø25</t>
  </si>
  <si>
    <t xml:space="preserve"> - reducir Ø25/20 komada 2</t>
  </si>
  <si>
    <t xml:space="preserve">   -dva propusna ventila Ø20</t>
  </si>
  <si>
    <t xml:space="preserve">   -hvatač nečistoće Ø20</t>
  </si>
  <si>
    <t xml:space="preserve">   - usmerivač mlaza Ø20 komada 2</t>
  </si>
  <si>
    <t xml:space="preserve">  - horizontalni vodomer Ø20</t>
  </si>
  <si>
    <t xml:space="preserve"> - italijanska poluspojkaØ32</t>
  </si>
  <si>
    <t xml:space="preserve">4.Nabavka, transport i montaža  </t>
  </si>
  <si>
    <t>5.Nabavka, transport i montaža komplet</t>
  </si>
  <si>
    <t>6.Ispitivanje celokupne vodovodne mreže</t>
  </si>
  <si>
    <t>7.Ispiranje i hlorisanje (dezinfekcija)</t>
  </si>
  <si>
    <t>8.Ispitivanje kvaliteta vode(uzimanje</t>
  </si>
  <si>
    <t xml:space="preserve">1.Geodetsko snimanje priključka vodovoda </t>
  </si>
  <si>
    <t xml:space="preserve"> hladnu vodu iveza sa niskomontažnim </t>
  </si>
  <si>
    <t>protočnim bojlerom</t>
  </si>
  <si>
    <t xml:space="preserve">niskomontažni  </t>
  </si>
  <si>
    <t>5.Nabavka transport i montaža  EL. bojlera:</t>
  </si>
  <si>
    <t>2.Nabavka transport i montaža ventilacione</t>
  </si>
  <si>
    <t>3Izvršenje veze – priključka kućnog kan.priključka</t>
  </si>
  <si>
    <t>4Hidrauličko ispitivanje kanalizacione mreže na:</t>
  </si>
  <si>
    <t xml:space="preserve">2.Izrada vodomerne šahte od betona MB 20 u dvostranoj </t>
  </si>
  <si>
    <t>oplati, debljina zidova i ploče   d=15cm</t>
  </si>
  <si>
    <t>Zidove armirati mrežom Q 188</t>
  </si>
  <si>
    <t>Dimenzija šahte 1,0x1,20x1,5m</t>
  </si>
  <si>
    <t xml:space="preserve">  Obračun je po komadu gotove pozicije</t>
  </si>
  <si>
    <t>3.Nabavka, transport i montaza livenogvozdenih</t>
  </si>
  <si>
    <t>4.Nabavka i montaža sudopere i razvod vodovoda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</si>
</sst>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u/>
      <sz val="11"/>
      <name val="Arial"/>
      <family val="2"/>
      <charset val="238"/>
    </font>
    <font>
      <sz val="11"/>
      <color theme="1"/>
      <name val="Calibri"/>
      <family val="2"/>
    </font>
    <font>
      <sz val="11"/>
      <color theme="1"/>
      <name val="Calibri"/>
      <family val="2"/>
      <charset val="238"/>
    </font>
    <font>
      <sz val="11"/>
      <color theme="4"/>
      <name val="Calibri"/>
      <family val="2"/>
    </font>
    <font>
      <sz val="11"/>
      <color theme="3"/>
      <name val="Calibri"/>
      <family val="2"/>
    </font>
    <font>
      <sz val="11"/>
      <color theme="8" tint="0.39997558519241921"/>
      <name val="Calibri"/>
      <family val="2"/>
    </font>
    <font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2" fontId="1" fillId="0" borderId="0" xfId="0" applyNumberFormat="1" applyFont="1"/>
    <xf numFmtId="0" fontId="1" fillId="0" borderId="1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2" fontId="1" fillId="0" borderId="1" xfId="0" applyNumberFormat="1" applyFont="1" applyBorder="1"/>
    <xf numFmtId="0" fontId="1" fillId="0" borderId="0" xfId="0" applyFont="1" applyAlignment="1"/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 indent="2"/>
    </xf>
    <xf numFmtId="0" fontId="2" fillId="0" borderId="1" xfId="0" applyFont="1" applyBorder="1"/>
    <xf numFmtId="0" fontId="1" fillId="0" borderId="0" xfId="0" applyFont="1" applyAlignment="1">
      <alignment horizontal="left" vertical="center" indent="10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11" fillId="0" borderId="0" xfId="0" applyFont="1" applyAlignment="1">
      <alignment vertical="center"/>
    </xf>
    <xf numFmtId="2" fontId="3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1"/>
  <sheetViews>
    <sheetView tabSelected="1" topLeftCell="A79" workbookViewId="0">
      <selection activeCell="K327" sqref="K327"/>
    </sheetView>
  </sheetViews>
  <sheetFormatPr defaultRowHeight="15" x14ac:dyDescent="0.25"/>
  <cols>
    <col min="1" max="1" width="5.42578125" customWidth="1"/>
    <col min="4" max="4" width="11.140625" customWidth="1"/>
    <col min="6" max="6" width="14.7109375" customWidth="1"/>
    <col min="8" max="8" width="12.140625" bestFit="1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2" t="s">
        <v>0</v>
      </c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34" t="s">
        <v>266</v>
      </c>
      <c r="C3" s="34"/>
      <c r="D3" s="34"/>
      <c r="E3" s="34"/>
      <c r="F3" s="34"/>
      <c r="G3" s="34"/>
      <c r="H3" s="34"/>
      <c r="I3" s="1"/>
      <c r="J3" s="1"/>
      <c r="K3" s="1"/>
      <c r="L3" s="1"/>
    </row>
    <row r="4" spans="1:12" x14ac:dyDescent="0.25">
      <c r="A4" s="1"/>
      <c r="B4" s="34" t="s">
        <v>267</v>
      </c>
      <c r="C4" s="34"/>
      <c r="D4" s="34"/>
      <c r="E4" s="34"/>
      <c r="F4" s="34"/>
      <c r="G4" s="34"/>
      <c r="H4" s="34"/>
      <c r="I4" s="1"/>
      <c r="J4" s="1"/>
      <c r="K4" s="1"/>
      <c r="L4" s="1"/>
    </row>
    <row r="5" spans="1:12" ht="34.5" customHeight="1" x14ac:dyDescent="0.25">
      <c r="A5" s="1"/>
      <c r="B5" s="35" t="s">
        <v>269</v>
      </c>
      <c r="C5" s="35"/>
      <c r="D5" s="35"/>
      <c r="E5" s="35"/>
      <c r="F5" s="35"/>
      <c r="G5" s="35"/>
      <c r="H5" s="35"/>
      <c r="I5" s="1"/>
      <c r="J5" s="1"/>
      <c r="K5" s="1"/>
      <c r="L5" s="1"/>
    </row>
    <row r="6" spans="1:12" ht="15" customHeight="1" x14ac:dyDescent="0.25">
      <c r="A6" s="1"/>
      <c r="B6" s="3" t="s">
        <v>270</v>
      </c>
      <c r="C6" s="3"/>
      <c r="D6" s="3"/>
      <c r="E6" s="3"/>
      <c r="F6" s="3"/>
      <c r="G6" s="3"/>
      <c r="H6" s="3"/>
      <c r="I6" s="1"/>
      <c r="J6" s="1"/>
      <c r="K6" s="1"/>
      <c r="L6" s="1"/>
    </row>
    <row r="7" spans="1:12" ht="15" customHeight="1" x14ac:dyDescent="0.25">
      <c r="A7" s="1"/>
      <c r="B7" s="3"/>
      <c r="C7" s="25"/>
      <c r="D7" s="32" t="s">
        <v>271</v>
      </c>
      <c r="E7" s="32"/>
      <c r="F7" s="32"/>
      <c r="G7" s="32"/>
      <c r="H7" s="2"/>
      <c r="I7" s="1"/>
      <c r="J7" s="1"/>
      <c r="K7" s="1"/>
      <c r="L7" s="1"/>
    </row>
    <row r="8" spans="1:12" ht="15" customHeight="1" x14ac:dyDescent="0.25">
      <c r="A8" s="1"/>
      <c r="B8" s="26"/>
      <c r="C8" s="25"/>
      <c r="D8" s="25"/>
      <c r="E8" s="25"/>
      <c r="F8" s="25"/>
      <c r="G8" s="2"/>
      <c r="H8" s="2"/>
      <c r="I8" s="1"/>
      <c r="J8" s="1"/>
      <c r="K8" s="1"/>
      <c r="L8" s="1"/>
    </row>
    <row r="9" spans="1:12" x14ac:dyDescent="0.25">
      <c r="A9" s="1"/>
      <c r="B9" s="11" t="s">
        <v>182</v>
      </c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20" t="s">
        <v>2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20" t="s">
        <v>3</v>
      </c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20" t="s">
        <v>4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29" t="s">
        <v>198</v>
      </c>
      <c r="C14" s="29"/>
      <c r="D14" s="29"/>
      <c r="E14" s="29"/>
      <c r="F14" s="29"/>
      <c r="G14" s="1"/>
      <c r="H14" s="1"/>
      <c r="I14" s="1"/>
      <c r="J14" s="1"/>
      <c r="K14" s="1"/>
      <c r="L14" s="1"/>
    </row>
    <row r="15" spans="1:12" x14ac:dyDescent="0.25">
      <c r="A15" s="1"/>
      <c r="B15" s="29" t="s">
        <v>199</v>
      </c>
      <c r="C15" s="29"/>
      <c r="D15" s="29"/>
      <c r="E15" s="29"/>
      <c r="F15" s="29"/>
      <c r="G15" s="1"/>
      <c r="H15" s="1"/>
      <c r="I15" s="1"/>
      <c r="J15" s="1"/>
      <c r="K15" s="1"/>
      <c r="L15" s="1"/>
    </row>
    <row r="16" spans="1:12" x14ac:dyDescent="0.25">
      <c r="A16" s="1"/>
      <c r="B16" s="20" t="s">
        <v>5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20" t="s">
        <v>6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20" t="s">
        <v>7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29" t="s">
        <v>200</v>
      </c>
      <c r="C19" s="29"/>
      <c r="D19" s="29"/>
      <c r="E19" s="29"/>
      <c r="F19" s="29"/>
      <c r="G19" s="1"/>
      <c r="H19" s="1"/>
      <c r="I19" s="1"/>
      <c r="J19" s="1"/>
      <c r="K19" s="1"/>
      <c r="L19" s="1"/>
    </row>
    <row r="20" spans="1:12" x14ac:dyDescent="0.25">
      <c r="A20" s="1"/>
      <c r="B20" s="20" t="s">
        <v>8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20" t="s">
        <v>9</v>
      </c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20" t="s">
        <v>10</v>
      </c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2" t="s">
        <v>11</v>
      </c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 t="s">
        <v>12</v>
      </c>
      <c r="D24" s="1"/>
      <c r="E24" s="1" t="s">
        <v>13</v>
      </c>
      <c r="F24" s="4">
        <v>3.5</v>
      </c>
      <c r="G24" s="1"/>
      <c r="H24" s="4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4"/>
      <c r="G25" s="1"/>
      <c r="H25" s="4"/>
      <c r="I25" s="1"/>
      <c r="J25" s="1"/>
      <c r="K25" s="1"/>
      <c r="L25" s="1"/>
    </row>
    <row r="26" spans="1:12" x14ac:dyDescent="0.25">
      <c r="A26" s="1"/>
      <c r="B26" s="37" t="s">
        <v>186</v>
      </c>
      <c r="C26" s="37"/>
      <c r="D26" s="1"/>
      <c r="E26" s="1"/>
      <c r="F26" s="4"/>
      <c r="G26" s="1"/>
      <c r="H26" s="4"/>
      <c r="I26" s="1"/>
      <c r="J26" s="1"/>
      <c r="K26" s="1"/>
      <c r="L26" s="1"/>
    </row>
    <row r="27" spans="1:12" x14ac:dyDescent="0.25">
      <c r="A27" s="1"/>
      <c r="B27" s="1"/>
      <c r="C27" s="1" t="s">
        <v>12</v>
      </c>
      <c r="D27" s="1"/>
      <c r="E27" s="1" t="s">
        <v>13</v>
      </c>
      <c r="F27" s="4">
        <v>4</v>
      </c>
      <c r="G27" s="1"/>
      <c r="H27" s="4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4"/>
      <c r="G28" s="1"/>
      <c r="H28" s="4"/>
      <c r="I28" s="1"/>
      <c r="J28" s="1"/>
      <c r="K28" s="1"/>
      <c r="L28" s="1"/>
    </row>
    <row r="29" spans="1:12" x14ac:dyDescent="0.25">
      <c r="A29" s="1"/>
      <c r="B29" s="12" t="s">
        <v>184</v>
      </c>
      <c r="C29" s="1"/>
      <c r="D29" s="1"/>
      <c r="E29" s="1"/>
      <c r="F29" s="4"/>
      <c r="G29" s="1"/>
      <c r="H29" s="4"/>
      <c r="I29" s="1"/>
      <c r="J29" s="1"/>
      <c r="K29" s="1"/>
      <c r="L29" s="1"/>
    </row>
    <row r="30" spans="1:12" x14ac:dyDescent="0.25">
      <c r="A30" s="1"/>
      <c r="B30" s="1"/>
      <c r="C30" s="1" t="s">
        <v>12</v>
      </c>
      <c r="D30" s="1"/>
      <c r="E30" s="1" t="s">
        <v>13</v>
      </c>
      <c r="F30" s="4">
        <v>1.5</v>
      </c>
      <c r="G30" s="1"/>
      <c r="H30" s="4"/>
      <c r="I30" s="1"/>
      <c r="J30" s="1"/>
      <c r="K30" s="1"/>
      <c r="L30" s="1"/>
    </row>
    <row r="31" spans="1:12" x14ac:dyDescent="0.25">
      <c r="A31" s="1"/>
      <c r="B31" s="1"/>
      <c r="C31" s="1"/>
      <c r="D31" s="1"/>
      <c r="E31" s="1"/>
      <c r="F31" s="4"/>
      <c r="G31" s="1"/>
      <c r="H31" s="4"/>
      <c r="I31" s="1"/>
      <c r="J31" s="1"/>
      <c r="K31" s="1"/>
      <c r="L31" s="1"/>
    </row>
    <row r="32" spans="1:12" x14ac:dyDescent="0.25">
      <c r="A32" s="1"/>
      <c r="B32" s="12" t="s">
        <v>14</v>
      </c>
      <c r="C32" s="1"/>
      <c r="D32" s="1"/>
      <c r="E32" s="1"/>
      <c r="F32" s="4"/>
      <c r="G32" s="1"/>
      <c r="H32" s="4"/>
      <c r="I32" s="1"/>
      <c r="J32" s="1"/>
      <c r="K32" s="1"/>
      <c r="L32" s="1"/>
    </row>
    <row r="33" spans="1:12" x14ac:dyDescent="0.25">
      <c r="A33" s="1"/>
      <c r="B33" s="1"/>
      <c r="C33" s="1" t="s">
        <v>12</v>
      </c>
      <c r="D33" s="1"/>
      <c r="E33" s="1" t="s">
        <v>13</v>
      </c>
      <c r="F33" s="4">
        <v>2</v>
      </c>
      <c r="G33" s="1"/>
      <c r="H33" s="4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4"/>
      <c r="I34" s="1"/>
      <c r="J34" s="1"/>
      <c r="K34" s="1"/>
      <c r="L34" s="1"/>
    </row>
    <row r="35" spans="1:12" x14ac:dyDescent="0.25">
      <c r="A35" s="1"/>
      <c r="B35" s="29" t="s">
        <v>190</v>
      </c>
      <c r="C35" s="29"/>
      <c r="D35" s="29"/>
      <c r="E35" s="29"/>
      <c r="F35" s="29"/>
      <c r="G35" s="1"/>
      <c r="H35" s="4"/>
      <c r="I35" s="1"/>
      <c r="J35" s="1"/>
      <c r="K35" s="1"/>
      <c r="L35" s="1"/>
    </row>
    <row r="36" spans="1:12" x14ac:dyDescent="0.25">
      <c r="A36" s="1"/>
      <c r="B36" s="20" t="s">
        <v>16</v>
      </c>
      <c r="C36" s="1"/>
      <c r="D36" s="1"/>
      <c r="E36" s="1"/>
      <c r="F36" s="1"/>
      <c r="G36" s="1"/>
      <c r="H36" s="4"/>
      <c r="I36" s="1"/>
      <c r="J36" s="1"/>
      <c r="K36" s="1"/>
      <c r="L36" s="1"/>
    </row>
    <row r="37" spans="1:12" x14ac:dyDescent="0.25">
      <c r="A37" s="1"/>
      <c r="B37" s="20" t="s">
        <v>17</v>
      </c>
      <c r="C37" s="1"/>
      <c r="D37" s="1"/>
      <c r="E37" s="1"/>
      <c r="F37" s="1"/>
      <c r="G37" s="1"/>
      <c r="H37" s="4"/>
      <c r="I37" s="1"/>
      <c r="J37" s="1"/>
      <c r="K37" s="1"/>
      <c r="L37" s="1"/>
    </row>
    <row r="38" spans="1:12" x14ac:dyDescent="0.25">
      <c r="A38" s="1"/>
      <c r="B38" s="20" t="s">
        <v>18</v>
      </c>
      <c r="C38" s="1"/>
      <c r="D38" s="1"/>
      <c r="E38" s="1"/>
      <c r="F38" s="1"/>
      <c r="G38" s="1"/>
      <c r="H38" s="4"/>
      <c r="I38" s="1"/>
      <c r="J38" s="1"/>
      <c r="K38" s="1"/>
      <c r="L38" s="1"/>
    </row>
    <row r="39" spans="1:12" x14ac:dyDescent="0.25">
      <c r="A39" s="1"/>
      <c r="B39" s="1"/>
      <c r="C39" s="1"/>
      <c r="D39" s="1"/>
      <c r="E39" s="1" t="s">
        <v>1</v>
      </c>
      <c r="F39" s="1">
        <v>10</v>
      </c>
      <c r="G39" s="1"/>
      <c r="H39" s="4"/>
      <c r="I39" s="1"/>
      <c r="J39" s="1"/>
      <c r="K39" s="1"/>
      <c r="L39" s="1"/>
    </row>
    <row r="40" spans="1:12" x14ac:dyDescent="0.25">
      <c r="A40" s="1"/>
      <c r="B40" s="1"/>
      <c r="C40" s="1"/>
      <c r="D40" s="1"/>
      <c r="E40" s="1"/>
      <c r="F40" s="1"/>
      <c r="G40" s="1"/>
      <c r="H40" s="4"/>
      <c r="I40" s="1"/>
      <c r="J40" s="1"/>
      <c r="K40" s="1"/>
      <c r="L40" s="1"/>
    </row>
    <row r="41" spans="1:12" x14ac:dyDescent="0.25">
      <c r="A41" s="1"/>
      <c r="B41" s="20" t="s">
        <v>191</v>
      </c>
      <c r="C41" s="1"/>
      <c r="D41" s="1"/>
      <c r="E41" s="1"/>
      <c r="F41" s="1"/>
      <c r="G41" s="1"/>
      <c r="H41" s="4"/>
      <c r="I41" s="1"/>
      <c r="J41" s="1"/>
      <c r="K41" s="1"/>
      <c r="L41" s="1"/>
    </row>
    <row r="42" spans="1:12" x14ac:dyDescent="0.25">
      <c r="A42" s="1"/>
      <c r="B42" s="20" t="s">
        <v>19</v>
      </c>
      <c r="C42" s="1"/>
      <c r="D42" s="1"/>
      <c r="E42" s="1"/>
      <c r="F42" s="1"/>
      <c r="G42" s="1"/>
      <c r="H42" s="4"/>
      <c r="I42" s="1"/>
      <c r="J42" s="1"/>
      <c r="K42" s="1"/>
      <c r="L42" s="1"/>
    </row>
    <row r="43" spans="1:12" x14ac:dyDescent="0.25">
      <c r="A43" s="1"/>
      <c r="B43" s="20" t="s">
        <v>20</v>
      </c>
      <c r="C43" s="1"/>
      <c r="D43" s="1"/>
      <c r="E43" s="1"/>
      <c r="F43" s="1"/>
      <c r="G43" s="1"/>
      <c r="H43" s="4"/>
      <c r="I43" s="1"/>
      <c r="J43" s="1"/>
      <c r="K43" s="1"/>
      <c r="L43" s="1"/>
    </row>
    <row r="44" spans="1:12" x14ac:dyDescent="0.25">
      <c r="A44" s="1"/>
      <c r="B44" s="20" t="s">
        <v>21</v>
      </c>
      <c r="C44" s="1"/>
      <c r="D44" s="1"/>
      <c r="E44" s="1"/>
      <c r="F44" s="1"/>
      <c r="G44" s="1"/>
      <c r="H44" s="4"/>
      <c r="I44" s="1"/>
      <c r="J44" s="1"/>
      <c r="K44" s="1"/>
      <c r="L44" s="1"/>
    </row>
    <row r="45" spans="1:12" x14ac:dyDescent="0.25">
      <c r="A45" s="1"/>
      <c r="B45" s="20" t="s">
        <v>22</v>
      </c>
      <c r="C45" s="1"/>
      <c r="D45" s="1"/>
      <c r="E45" s="1"/>
      <c r="F45" s="1"/>
      <c r="G45" s="1"/>
      <c r="H45" s="4"/>
      <c r="I45" s="1"/>
      <c r="J45" s="1"/>
      <c r="K45" s="1"/>
      <c r="L45" s="1"/>
    </row>
    <row r="46" spans="1:12" x14ac:dyDescent="0.25">
      <c r="A46" s="1"/>
      <c r="B46" s="20" t="s">
        <v>23</v>
      </c>
      <c r="C46" s="1"/>
      <c r="D46" s="1"/>
      <c r="E46" s="1"/>
      <c r="F46" s="1"/>
      <c r="G46" s="1"/>
      <c r="H46" s="4"/>
      <c r="I46" s="1"/>
      <c r="J46" s="1"/>
      <c r="K46" s="1"/>
      <c r="L46" s="1"/>
    </row>
    <row r="47" spans="1:12" x14ac:dyDescent="0.25">
      <c r="A47" s="1"/>
      <c r="B47" s="20" t="s">
        <v>24</v>
      </c>
      <c r="C47" s="1"/>
      <c r="D47" s="1"/>
      <c r="E47" s="1"/>
      <c r="F47" s="1"/>
      <c r="G47" s="1"/>
      <c r="H47" s="4"/>
      <c r="I47" s="1"/>
      <c r="J47" s="1"/>
      <c r="K47" s="1"/>
      <c r="L47" s="1"/>
    </row>
    <row r="48" spans="1:12" x14ac:dyDescent="0.25">
      <c r="A48" s="1"/>
      <c r="B48" s="20" t="s">
        <v>25</v>
      </c>
      <c r="C48" s="1"/>
      <c r="D48" s="1"/>
      <c r="E48" s="1"/>
      <c r="F48" s="1"/>
      <c r="G48" s="1"/>
      <c r="H48" s="4"/>
      <c r="I48" s="1"/>
      <c r="J48" s="1"/>
      <c r="K48" s="1"/>
      <c r="L48" s="1"/>
    </row>
    <row r="49" spans="1:12" x14ac:dyDescent="0.25">
      <c r="A49" s="1"/>
      <c r="B49" s="30" t="s">
        <v>187</v>
      </c>
      <c r="C49" s="30"/>
      <c r="D49" s="1"/>
      <c r="E49" s="1" t="s">
        <v>13</v>
      </c>
      <c r="F49" s="4">
        <v>1.25</v>
      </c>
      <c r="G49" s="1"/>
      <c r="H49" s="4"/>
      <c r="I49" s="1"/>
      <c r="J49" s="1"/>
      <c r="K49" s="1"/>
      <c r="L49" s="1"/>
    </row>
    <row r="50" spans="1:12" x14ac:dyDescent="0.25">
      <c r="A50" s="1"/>
      <c r="B50" s="36" t="s">
        <v>188</v>
      </c>
      <c r="C50" s="36"/>
      <c r="D50" s="19"/>
      <c r="E50" s="1" t="s">
        <v>13</v>
      </c>
      <c r="F50" s="1">
        <v>1.5</v>
      </c>
      <c r="G50" s="1"/>
      <c r="H50" s="4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4"/>
      <c r="I51" s="1"/>
      <c r="J51" s="1"/>
      <c r="K51" s="1"/>
      <c r="L51" s="1"/>
    </row>
    <row r="52" spans="1:12" x14ac:dyDescent="0.25">
      <c r="A52" s="1"/>
      <c r="B52" s="20" t="s">
        <v>195</v>
      </c>
      <c r="C52" s="1"/>
      <c r="D52" s="1"/>
      <c r="E52" s="1"/>
      <c r="F52" s="1"/>
      <c r="G52" s="1"/>
      <c r="H52" s="4"/>
      <c r="I52" s="1"/>
      <c r="J52" s="1"/>
      <c r="K52" s="1"/>
      <c r="L52" s="1"/>
    </row>
    <row r="53" spans="1:12" x14ac:dyDescent="0.25">
      <c r="A53" s="1"/>
      <c r="B53" s="20" t="s">
        <v>26</v>
      </c>
      <c r="C53" s="1"/>
      <c r="D53" s="1"/>
      <c r="E53" s="1"/>
      <c r="F53" s="1"/>
      <c r="G53" s="1"/>
      <c r="H53" s="4"/>
      <c r="I53" s="1"/>
      <c r="J53" s="1"/>
      <c r="K53" s="1"/>
      <c r="L53" s="1"/>
    </row>
    <row r="54" spans="1:12" x14ac:dyDescent="0.25">
      <c r="A54" s="1"/>
      <c r="B54" s="29" t="s">
        <v>201</v>
      </c>
      <c r="C54" s="29"/>
      <c r="D54" s="29"/>
      <c r="E54" s="29"/>
      <c r="F54" s="29"/>
      <c r="G54" s="1"/>
      <c r="H54" s="4"/>
      <c r="I54" s="1"/>
      <c r="J54" s="1"/>
      <c r="K54" s="1"/>
      <c r="L54" s="1"/>
    </row>
    <row r="55" spans="1:12" x14ac:dyDescent="0.25">
      <c r="A55" s="1"/>
      <c r="B55" s="20" t="s">
        <v>27</v>
      </c>
      <c r="C55" s="1"/>
      <c r="D55" s="1"/>
      <c r="E55" s="1"/>
      <c r="F55" s="1"/>
      <c r="G55" s="1"/>
      <c r="H55" s="4"/>
      <c r="I55" s="1"/>
      <c r="J55" s="1"/>
      <c r="K55" s="1"/>
      <c r="L55" s="1"/>
    </row>
    <row r="56" spans="1:12" x14ac:dyDescent="0.25">
      <c r="A56" s="1"/>
      <c r="B56" s="31" t="s">
        <v>202</v>
      </c>
      <c r="C56" s="31"/>
      <c r="D56" s="31"/>
      <c r="E56" s="31"/>
      <c r="F56" s="31"/>
      <c r="G56" s="1"/>
      <c r="H56" s="4"/>
      <c r="I56" s="1"/>
      <c r="J56" s="1"/>
      <c r="K56" s="1"/>
      <c r="L56" s="1"/>
    </row>
    <row r="57" spans="1:12" x14ac:dyDescent="0.25">
      <c r="A57" s="1"/>
      <c r="B57" s="1"/>
      <c r="C57" s="1"/>
      <c r="D57" s="1"/>
      <c r="E57" s="1" t="s">
        <v>13</v>
      </c>
      <c r="F57" s="4">
        <v>5.6</v>
      </c>
      <c r="G57" s="1"/>
      <c r="H57" s="4"/>
      <c r="I57" s="1"/>
      <c r="J57" s="1"/>
      <c r="K57" s="1"/>
      <c r="L57" s="1"/>
    </row>
    <row r="58" spans="1:12" x14ac:dyDescent="0.25">
      <c r="A58" s="1"/>
      <c r="B58" s="1"/>
      <c r="C58" s="1"/>
      <c r="D58" s="1"/>
      <c r="E58" s="1"/>
      <c r="F58" s="4"/>
      <c r="G58" s="1"/>
      <c r="H58" s="4"/>
      <c r="I58" s="1"/>
      <c r="J58" s="1"/>
      <c r="K58" s="1"/>
      <c r="L58" s="1"/>
    </row>
    <row r="59" spans="1:12" x14ac:dyDescent="0.25">
      <c r="A59" s="1"/>
      <c r="B59" s="20" t="s">
        <v>196</v>
      </c>
      <c r="C59" s="1"/>
      <c r="D59" s="1"/>
      <c r="E59" s="1"/>
      <c r="F59" s="1"/>
      <c r="G59" s="1"/>
      <c r="H59" s="4"/>
      <c r="I59" s="1"/>
      <c r="J59" s="1"/>
      <c r="K59" s="1"/>
      <c r="L59" s="1"/>
    </row>
    <row r="60" spans="1:12" x14ac:dyDescent="0.25">
      <c r="A60" s="1"/>
      <c r="B60" s="20" t="s">
        <v>28</v>
      </c>
      <c r="C60" s="1"/>
      <c r="D60" s="1"/>
      <c r="E60" s="1"/>
      <c r="F60" s="1"/>
      <c r="G60" s="1"/>
      <c r="H60" s="4"/>
      <c r="I60" s="1"/>
      <c r="J60" s="1"/>
      <c r="K60" s="1"/>
      <c r="L60" s="1"/>
    </row>
    <row r="61" spans="1:12" x14ac:dyDescent="0.25">
      <c r="A61" s="1"/>
      <c r="B61" s="20" t="s">
        <v>29</v>
      </c>
      <c r="C61" s="1"/>
      <c r="D61" s="1"/>
      <c r="E61" s="1"/>
      <c r="F61" s="1"/>
      <c r="G61" s="1"/>
      <c r="H61" s="4"/>
      <c r="I61" s="1"/>
      <c r="J61" s="1"/>
      <c r="K61" s="1"/>
      <c r="L61" s="1"/>
    </row>
    <row r="62" spans="1:12" x14ac:dyDescent="0.25">
      <c r="A62" s="1"/>
      <c r="B62" s="20" t="s">
        <v>30</v>
      </c>
      <c r="C62" s="1"/>
      <c r="D62" s="1"/>
      <c r="E62" s="1"/>
      <c r="F62" s="1"/>
      <c r="G62" s="1"/>
      <c r="H62" s="4"/>
      <c r="I62" s="1"/>
      <c r="J62" s="1"/>
      <c r="K62" s="1"/>
      <c r="L62" s="1"/>
    </row>
    <row r="63" spans="1:12" x14ac:dyDescent="0.25">
      <c r="A63" s="1"/>
      <c r="B63" s="20" t="s">
        <v>31</v>
      </c>
      <c r="C63" s="1"/>
      <c r="D63" s="1"/>
      <c r="E63" s="1"/>
      <c r="F63" s="1"/>
      <c r="G63" s="1"/>
      <c r="H63" s="4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 t="s">
        <v>13</v>
      </c>
      <c r="F64" s="4">
        <v>3</v>
      </c>
      <c r="G64" s="1"/>
      <c r="H64" s="4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4"/>
      <c r="I65" s="1"/>
      <c r="J65" s="1"/>
      <c r="K65" s="1"/>
      <c r="L65" s="1"/>
    </row>
    <row r="66" spans="1:12" x14ac:dyDescent="0.25">
      <c r="A66" s="1"/>
      <c r="B66" s="13" t="s">
        <v>32</v>
      </c>
      <c r="C66" s="5"/>
      <c r="D66" s="5"/>
      <c r="E66" s="5"/>
      <c r="F66" s="5"/>
      <c r="G66" s="13" t="s">
        <v>33</v>
      </c>
      <c r="H66" s="9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3" t="s">
        <v>254</v>
      </c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20" t="s">
        <v>34</v>
      </c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20" t="s">
        <v>35</v>
      </c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20" t="s">
        <v>36</v>
      </c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20" t="s">
        <v>37</v>
      </c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20" t="s">
        <v>38</v>
      </c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20" t="s">
        <v>39</v>
      </c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20" t="s">
        <v>40</v>
      </c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20" t="s">
        <v>41</v>
      </c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20" t="s">
        <v>42</v>
      </c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20" t="s">
        <v>43</v>
      </c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20" t="s">
        <v>44</v>
      </c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5">
      <c r="A82" s="1"/>
      <c r="B82" s="29" t="s">
        <v>208</v>
      </c>
      <c r="C82" s="29"/>
      <c r="D82" s="29"/>
      <c r="E82" s="29"/>
      <c r="F82" s="29"/>
      <c r="G82" s="1"/>
      <c r="H82" s="1"/>
      <c r="I82" s="1"/>
      <c r="J82" s="1"/>
      <c r="K82" s="1"/>
      <c r="L82" s="1"/>
    </row>
    <row r="83" spans="1:12" x14ac:dyDescent="0.25">
      <c r="A83" s="1"/>
      <c r="B83" s="14" t="s">
        <v>45</v>
      </c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5">
      <c r="A84" s="1"/>
      <c r="B84" s="1"/>
      <c r="C84" s="1" t="s">
        <v>46</v>
      </c>
      <c r="D84" s="1"/>
      <c r="E84" s="1" t="s">
        <v>13</v>
      </c>
      <c r="F84" s="27">
        <f>(1.05+1)*0.54+2*0.27</f>
        <v>1.647</v>
      </c>
      <c r="G84" s="1"/>
      <c r="H84" s="1"/>
      <c r="I84" s="1"/>
      <c r="J84" s="1"/>
      <c r="K84" s="1"/>
      <c r="L84" s="1"/>
    </row>
    <row r="85" spans="1:12" x14ac:dyDescent="0.25">
      <c r="A85" s="1"/>
      <c r="B85" s="1"/>
      <c r="C85" s="1"/>
      <c r="D85" s="1"/>
      <c r="E85" s="1"/>
      <c r="F85" s="27"/>
      <c r="G85" s="1"/>
      <c r="H85" s="1"/>
      <c r="I85" s="1"/>
      <c r="J85" s="1"/>
      <c r="K85" s="1"/>
      <c r="L85" s="1"/>
    </row>
    <row r="86" spans="1:12" x14ac:dyDescent="0.25">
      <c r="A86" s="1"/>
      <c r="B86" s="29" t="s">
        <v>299</v>
      </c>
      <c r="C86" s="29"/>
      <c r="D86" s="29"/>
      <c r="E86" s="29"/>
      <c r="F86" s="29"/>
      <c r="G86" s="1"/>
      <c r="H86" s="1"/>
      <c r="I86" s="1"/>
      <c r="J86" s="1"/>
      <c r="K86" s="1"/>
      <c r="L86" s="1"/>
    </row>
    <row r="87" spans="1:12" x14ac:dyDescent="0.25">
      <c r="A87" s="1"/>
      <c r="B87" s="29" t="s">
        <v>300</v>
      </c>
      <c r="C87" s="29"/>
      <c r="D87" s="29"/>
      <c r="E87" s="29"/>
      <c r="F87" s="29"/>
      <c r="G87" s="1"/>
      <c r="H87" s="1"/>
      <c r="I87" s="1"/>
      <c r="J87" s="1"/>
      <c r="K87" s="1"/>
      <c r="L87" s="1"/>
    </row>
    <row r="88" spans="1:12" x14ac:dyDescent="0.25">
      <c r="A88" s="1"/>
      <c r="B88" s="29" t="s">
        <v>301</v>
      </c>
      <c r="C88" s="29"/>
      <c r="D88" s="29"/>
      <c r="E88" s="29"/>
      <c r="F88" s="29"/>
      <c r="G88" s="1"/>
      <c r="H88" s="1"/>
      <c r="I88" s="1"/>
      <c r="J88" s="1"/>
      <c r="K88" s="1"/>
      <c r="L88" s="1"/>
    </row>
    <row r="89" spans="1:12" x14ac:dyDescent="0.25">
      <c r="A89" s="1"/>
      <c r="B89" s="29" t="s">
        <v>302</v>
      </c>
      <c r="C89" s="29"/>
      <c r="D89" s="29"/>
      <c r="E89" s="29"/>
      <c r="F89" s="29"/>
      <c r="G89" s="1"/>
      <c r="H89" s="1"/>
      <c r="I89" s="1"/>
      <c r="J89" s="1"/>
      <c r="K89" s="1"/>
      <c r="L89" s="1"/>
    </row>
    <row r="90" spans="1:12" x14ac:dyDescent="0.25">
      <c r="A90" s="1"/>
      <c r="B90" s="24" t="s">
        <v>40</v>
      </c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5">
      <c r="A91" s="1"/>
      <c r="B91" s="24" t="s">
        <v>41</v>
      </c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25">
      <c r="A92" s="1"/>
      <c r="B92" s="24" t="s">
        <v>42</v>
      </c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5">
      <c r="A93" s="1"/>
      <c r="B93" s="24" t="s">
        <v>43</v>
      </c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5">
      <c r="A94" s="1"/>
      <c r="B94" s="29" t="s">
        <v>303</v>
      </c>
      <c r="C94" s="29"/>
      <c r="D94" s="29"/>
      <c r="E94" s="29"/>
      <c r="F94" s="1"/>
      <c r="G94" s="1"/>
      <c r="H94" s="1"/>
      <c r="I94" s="1"/>
      <c r="J94" s="1"/>
      <c r="K94" s="1"/>
      <c r="L94" s="1"/>
    </row>
    <row r="95" spans="1:12" x14ac:dyDescent="0.25">
      <c r="A95" s="1"/>
      <c r="B95" s="1"/>
      <c r="C95" s="1"/>
      <c r="D95" s="1"/>
      <c r="E95" s="1" t="s">
        <v>98</v>
      </c>
      <c r="F95" s="27">
        <v>1</v>
      </c>
      <c r="G95" s="1"/>
      <c r="H95" s="1"/>
      <c r="I95" s="1"/>
      <c r="J95" s="1"/>
      <c r="K95" s="1"/>
      <c r="L95" s="1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5">
      <c r="A97" s="1"/>
      <c r="B97" s="20" t="s">
        <v>304</v>
      </c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5">
      <c r="A98" s="1"/>
      <c r="B98" s="20" t="s">
        <v>47</v>
      </c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5">
      <c r="A99" s="1"/>
      <c r="B99" s="20" t="s">
        <v>48</v>
      </c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5">
      <c r="A100" s="1"/>
      <c r="B100" s="20" t="s">
        <v>49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5">
      <c r="A101" s="1"/>
      <c r="B101" s="29" t="s">
        <v>185</v>
      </c>
      <c r="C101" s="29"/>
      <c r="D101" s="29"/>
      <c r="E101" s="29"/>
      <c r="F101" s="29"/>
      <c r="G101" s="1"/>
      <c r="H101" s="1"/>
      <c r="I101" s="1"/>
      <c r="J101" s="1"/>
      <c r="K101" s="1"/>
      <c r="L101" s="1"/>
    </row>
    <row r="102" spans="1:12" x14ac:dyDescent="0.25">
      <c r="A102" s="1"/>
      <c r="B102" s="1"/>
      <c r="C102" s="1" t="s">
        <v>50</v>
      </c>
      <c r="D102" s="1"/>
      <c r="E102" s="1" t="s">
        <v>51</v>
      </c>
      <c r="F102" s="7">
        <v>2</v>
      </c>
      <c r="G102" s="1"/>
      <c r="H102" s="1"/>
      <c r="I102" s="1"/>
      <c r="J102" s="1"/>
      <c r="K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5">
      <c r="A105" s="1"/>
      <c r="B105" s="20" t="s">
        <v>197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5">
      <c r="A106" s="1"/>
      <c r="B106" s="20" t="s">
        <v>52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5">
      <c r="A107" s="1"/>
      <c r="B107" s="20" t="s">
        <v>53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5">
      <c r="A108" s="1"/>
      <c r="B108" s="20" t="s">
        <v>54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5">
      <c r="A109" s="1"/>
      <c r="B109" s="1"/>
      <c r="C109" s="1"/>
      <c r="D109" s="1"/>
      <c r="E109" s="1" t="s">
        <v>55</v>
      </c>
      <c r="F109" s="7">
        <v>4</v>
      </c>
      <c r="G109" s="1"/>
      <c r="H109" s="1"/>
      <c r="I109" s="1"/>
      <c r="J109" s="1"/>
      <c r="K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5">
      <c r="A111" s="1"/>
      <c r="B111" s="13" t="s">
        <v>56</v>
      </c>
      <c r="C111" s="5"/>
      <c r="D111" s="5"/>
      <c r="E111" s="5"/>
      <c r="F111" s="5"/>
      <c r="G111" s="13" t="s">
        <v>33</v>
      </c>
      <c r="H111" s="5"/>
      <c r="I111" s="1"/>
      <c r="J111" s="1"/>
      <c r="K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5">
      <c r="A113" s="1"/>
      <c r="B113" s="11" t="s">
        <v>255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5">
      <c r="A115" s="1"/>
      <c r="B115" s="20" t="s">
        <v>57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5">
      <c r="A117" s="1"/>
      <c r="B117" s="20" t="s">
        <v>58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5">
      <c r="A118" s="1"/>
      <c r="B118" s="20" t="s">
        <v>59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5">
      <c r="A119" s="1"/>
      <c r="B119" s="20" t="s">
        <v>60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5">
      <c r="A120" s="1"/>
      <c r="B120" s="20" t="s">
        <v>61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5">
      <c r="A121" s="1"/>
      <c r="B121" s="20" t="s">
        <v>62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5">
      <c r="A122" s="1"/>
      <c r="B122" s="20" t="s">
        <v>63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5">
      <c r="A123" s="1"/>
      <c r="B123" s="20" t="s">
        <v>64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5">
      <c r="A124" s="1"/>
      <c r="B124" s="20" t="s">
        <v>65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5">
      <c r="A125" s="1"/>
      <c r="B125" s="20" t="s">
        <v>66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5">
      <c r="A126" s="1"/>
      <c r="B126" s="20" t="s">
        <v>67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5">
      <c r="A127" s="1"/>
      <c r="B127" s="20" t="s">
        <v>68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5">
      <c r="A128" s="1"/>
      <c r="B128" s="20" t="s">
        <v>69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5">
      <c r="A129" s="1"/>
      <c r="B129" s="20" t="s">
        <v>70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1"/>
      <c r="B130" s="20" t="s">
        <v>71</v>
      </c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5">
      <c r="A131" s="1"/>
      <c r="B131" s="20" t="s">
        <v>72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5">
      <c r="A132" s="1"/>
      <c r="B132" s="20" t="s">
        <v>73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5">
      <c r="A133" s="1"/>
      <c r="B133" s="20" t="s">
        <v>74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5">
      <c r="A134" s="1"/>
      <c r="B134" s="20" t="s">
        <v>75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5">
      <c r="A135" s="1"/>
      <c r="B135" s="20" t="s">
        <v>76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5">
      <c r="A136" s="1"/>
      <c r="B136" s="20" t="s">
        <v>77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5">
      <c r="A137" s="1"/>
      <c r="B137" s="20" t="s">
        <v>78</v>
      </c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5">
      <c r="A138" s="1"/>
      <c r="B138" s="20" t="s">
        <v>79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5">
      <c r="A139" s="1"/>
      <c r="B139" s="20" t="s">
        <v>80</v>
      </c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5">
      <c r="A140" s="1"/>
      <c r="B140" s="20" t="s">
        <v>81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5">
      <c r="A141" s="1"/>
      <c r="B141" s="20" t="s">
        <v>82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5">
      <c r="A142" s="1"/>
      <c r="B142" s="20" t="s">
        <v>83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5">
      <c r="A143" s="1"/>
      <c r="B143" s="20" t="s">
        <v>84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25">
      <c r="A144" s="1"/>
      <c r="B144" s="20" t="s">
        <v>85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5">
      <c r="A145" s="1"/>
      <c r="B145" s="20" t="s">
        <v>86</v>
      </c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5">
      <c r="A146" s="1"/>
      <c r="B146" s="20" t="s">
        <v>87</v>
      </c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25">
      <c r="A147" s="1"/>
      <c r="B147" s="20" t="s">
        <v>88</v>
      </c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25">
      <c r="A148" s="1"/>
      <c r="B148" s="20" t="s">
        <v>89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25">
      <c r="A149" s="1"/>
      <c r="B149" s="20" t="s">
        <v>90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x14ac:dyDescent="0.25">
      <c r="A150" s="1"/>
      <c r="B150" s="20" t="s">
        <v>91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25">
      <c r="A151" s="1"/>
      <c r="B151" s="20" t="s">
        <v>92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x14ac:dyDescent="0.25">
      <c r="A152" s="1"/>
      <c r="B152" s="20" t="s">
        <v>93</v>
      </c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x14ac:dyDescent="0.25">
      <c r="A153" s="1"/>
      <c r="B153" s="31" t="s">
        <v>265</v>
      </c>
      <c r="C153" s="31"/>
      <c r="D153" s="1"/>
      <c r="E153" s="1" t="s">
        <v>15</v>
      </c>
      <c r="F153" s="1">
        <v>3</v>
      </c>
      <c r="G153" s="1"/>
      <c r="H153" s="1"/>
      <c r="I153" s="1"/>
      <c r="J153" s="1"/>
      <c r="K153" s="1"/>
      <c r="L153" s="1"/>
    </row>
    <row r="154" spans="1:12" x14ac:dyDescent="0.25">
      <c r="A154" s="1"/>
      <c r="B154" s="30" t="s">
        <v>94</v>
      </c>
      <c r="C154" s="30"/>
      <c r="D154" s="1"/>
      <c r="E154" s="1" t="s">
        <v>15</v>
      </c>
      <c r="F154" s="1">
        <v>7</v>
      </c>
      <c r="G154" s="1"/>
      <c r="H154" s="1"/>
      <c r="I154" s="1"/>
      <c r="J154" s="1"/>
      <c r="K154" s="1"/>
      <c r="L154" s="1"/>
    </row>
    <row r="155" spans="1:12" x14ac:dyDescent="0.25">
      <c r="A155" s="1"/>
      <c r="B155" s="1" t="s">
        <v>95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25">
      <c r="A156" s="1"/>
      <c r="B156" s="30" t="s">
        <v>96</v>
      </c>
      <c r="C156" s="30"/>
      <c r="D156" s="1"/>
      <c r="E156" s="1" t="s">
        <v>15</v>
      </c>
      <c r="F156" s="1">
        <v>1</v>
      </c>
      <c r="G156" s="1"/>
      <c r="H156" s="1"/>
      <c r="I156" s="1"/>
      <c r="J156" s="1"/>
      <c r="K156" s="1"/>
      <c r="L156" s="1"/>
    </row>
    <row r="157" spans="1:12" x14ac:dyDescent="0.25">
      <c r="A157" s="1"/>
      <c r="B157" s="30" t="s">
        <v>97</v>
      </c>
      <c r="C157" s="30"/>
      <c r="D157" s="1"/>
      <c r="E157" s="1" t="s">
        <v>15</v>
      </c>
      <c r="F157" s="1">
        <v>15</v>
      </c>
      <c r="G157" s="1"/>
      <c r="H157" s="1"/>
      <c r="I157" s="1"/>
      <c r="J157" s="1"/>
      <c r="K157" s="1"/>
      <c r="L157" s="1"/>
    </row>
    <row r="158" spans="1:1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x14ac:dyDescent="0.25">
      <c r="A159" s="1"/>
      <c r="B159" s="20" t="s">
        <v>296</v>
      </c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x14ac:dyDescent="0.25">
      <c r="A160" s="1"/>
      <c r="B160" s="20" t="s">
        <v>99</v>
      </c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x14ac:dyDescent="0.25">
      <c r="A161" s="1"/>
      <c r="B161" s="30" t="s">
        <v>183</v>
      </c>
      <c r="C161" s="30"/>
      <c r="D161" s="1"/>
      <c r="E161" s="1" t="s">
        <v>98</v>
      </c>
      <c r="F161" s="1"/>
      <c r="G161" s="1"/>
      <c r="H161" s="1"/>
      <c r="I161" s="1"/>
      <c r="J161" s="1"/>
      <c r="K161" s="1"/>
      <c r="L161" s="1"/>
    </row>
    <row r="162" spans="1:12" x14ac:dyDescent="0.25">
      <c r="A162" s="1"/>
      <c r="B162" s="30" t="s">
        <v>100</v>
      </c>
      <c r="C162" s="30"/>
      <c r="D162" s="1"/>
      <c r="E162" s="1" t="s">
        <v>98</v>
      </c>
      <c r="F162" s="1">
        <v>1</v>
      </c>
      <c r="G162" s="1"/>
      <c r="H162" s="1"/>
      <c r="I162" s="1"/>
      <c r="J162" s="1"/>
      <c r="K162" s="1"/>
      <c r="L162" s="1"/>
    </row>
    <row r="163" spans="1:1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x14ac:dyDescent="0.25">
      <c r="A165" s="1"/>
      <c r="B165" s="20" t="s">
        <v>297</v>
      </c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x14ac:dyDescent="0.25">
      <c r="A166" s="1"/>
      <c r="B166" s="29" t="s">
        <v>192</v>
      </c>
      <c r="C166" s="29"/>
      <c r="D166" s="29"/>
      <c r="E166" s="29"/>
      <c r="F166" s="29"/>
      <c r="G166" s="1"/>
      <c r="H166" s="1"/>
      <c r="I166" s="1"/>
      <c r="J166" s="1"/>
      <c r="K166" s="1"/>
      <c r="L166" s="1"/>
    </row>
    <row r="167" spans="1:12" x14ac:dyDescent="0.25">
      <c r="A167" s="1"/>
      <c r="B167" s="29" t="s">
        <v>193</v>
      </c>
      <c r="C167" s="29"/>
      <c r="D167" s="29"/>
      <c r="E167" s="29"/>
      <c r="F167" s="29"/>
      <c r="G167" s="1"/>
      <c r="H167" s="1"/>
      <c r="I167" s="1"/>
      <c r="J167" s="1"/>
      <c r="K167" s="1"/>
      <c r="L167" s="1"/>
    </row>
    <row r="168" spans="1:12" x14ac:dyDescent="0.25">
      <c r="A168" s="1"/>
      <c r="B168" s="29" t="s">
        <v>272</v>
      </c>
      <c r="C168" s="29"/>
      <c r="D168" s="29"/>
      <c r="E168" s="29"/>
      <c r="F168" s="29"/>
      <c r="G168" s="1"/>
      <c r="H168" s="1"/>
      <c r="I168" s="1"/>
      <c r="J168" s="1"/>
      <c r="K168" s="1"/>
      <c r="L168" s="1"/>
    </row>
    <row r="169" spans="1:1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x14ac:dyDescent="0.25">
      <c r="A170" s="1"/>
      <c r="B170" s="1"/>
      <c r="C170" s="1" t="s">
        <v>102</v>
      </c>
      <c r="D170" s="1"/>
      <c r="E170" s="1" t="s">
        <v>51</v>
      </c>
      <c r="F170" s="1"/>
      <c r="G170" s="1"/>
      <c r="H170" s="1"/>
      <c r="I170" s="1"/>
      <c r="J170" s="1"/>
      <c r="K170" s="1"/>
      <c r="L170" s="1"/>
    </row>
    <row r="171" spans="1:1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x14ac:dyDescent="0.25">
      <c r="A172" s="1"/>
      <c r="B172" s="20" t="s">
        <v>298</v>
      </c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x14ac:dyDescent="0.25">
      <c r="A173" s="1"/>
      <c r="B173" s="20" t="s">
        <v>103</v>
      </c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x14ac:dyDescent="0.25">
      <c r="A174" s="1"/>
      <c r="B174" s="20" t="s">
        <v>104</v>
      </c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x14ac:dyDescent="0.25">
      <c r="A175" s="1"/>
      <c r="B175" s="20" t="s">
        <v>105</v>
      </c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x14ac:dyDescent="0.25">
      <c r="A176" s="1"/>
      <c r="B176" s="20" t="s">
        <v>106</v>
      </c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25">
      <c r="A177" s="1"/>
      <c r="B177" s="1"/>
      <c r="C177" s="1"/>
      <c r="D177" s="1"/>
      <c r="E177" s="1" t="s">
        <v>15</v>
      </c>
      <c r="F177" s="1">
        <f>F157+F156+F154+F153</f>
        <v>26</v>
      </c>
      <c r="G177" s="1"/>
      <c r="H177" s="1"/>
      <c r="I177" s="1"/>
      <c r="J177" s="1"/>
      <c r="K177" s="1"/>
      <c r="L177" s="1"/>
    </row>
    <row r="178" spans="1:1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25">
      <c r="A179" s="1"/>
      <c r="B179" s="13" t="s">
        <v>107</v>
      </c>
      <c r="C179" s="5"/>
      <c r="D179" s="5"/>
      <c r="E179" s="5"/>
      <c r="F179" s="5"/>
      <c r="G179" s="13" t="s">
        <v>108</v>
      </c>
      <c r="H179" s="5"/>
      <c r="I179" s="1"/>
      <c r="J179" s="1"/>
      <c r="K179" s="1"/>
      <c r="L179" s="1"/>
    </row>
    <row r="180" spans="1:1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25">
      <c r="A182" s="1"/>
      <c r="B182" s="11" t="s">
        <v>256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x14ac:dyDescent="0.25">
      <c r="A184" s="1"/>
      <c r="B184" s="20" t="s">
        <v>203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5">
      <c r="A185" s="1"/>
      <c r="B185" s="33" t="s">
        <v>274</v>
      </c>
      <c r="C185" s="33"/>
      <c r="D185" s="33"/>
      <c r="E185" s="33"/>
      <c r="F185" s="33"/>
      <c r="G185" s="10"/>
      <c r="H185" s="10"/>
      <c r="I185" s="10"/>
      <c r="J185" s="10"/>
      <c r="K185" s="1"/>
      <c r="L185" s="1"/>
    </row>
    <row r="186" spans="1:12" x14ac:dyDescent="0.25">
      <c r="A186" s="1"/>
      <c r="B186" s="33" t="s">
        <v>194</v>
      </c>
      <c r="C186" s="33"/>
      <c r="D186" s="33"/>
      <c r="E186" s="33"/>
      <c r="F186" s="33"/>
      <c r="G186" s="10"/>
      <c r="H186" s="10"/>
      <c r="I186" s="10"/>
      <c r="J186" s="10"/>
      <c r="K186" s="1"/>
      <c r="L186" s="1"/>
    </row>
    <row r="187" spans="1:12" x14ac:dyDescent="0.25">
      <c r="A187" s="1"/>
      <c r="B187" s="33" t="s">
        <v>275</v>
      </c>
      <c r="C187" s="33"/>
      <c r="D187" s="33"/>
      <c r="E187" s="33"/>
      <c r="F187" s="33"/>
      <c r="G187" s="10"/>
      <c r="H187" s="10"/>
      <c r="I187" s="10"/>
      <c r="J187" s="10"/>
      <c r="K187" s="1"/>
      <c r="L187" s="1"/>
    </row>
    <row r="188" spans="1:12" x14ac:dyDescent="0.25">
      <c r="A188" s="1"/>
      <c r="B188" s="20" t="s">
        <v>101</v>
      </c>
      <c r="C188" s="10"/>
      <c r="D188" s="10"/>
      <c r="E188" s="10"/>
      <c r="F188" s="10"/>
      <c r="G188" s="10"/>
      <c r="H188" s="10"/>
      <c r="I188" s="10"/>
      <c r="J188" s="10"/>
      <c r="K188" s="1"/>
      <c r="L188" s="1"/>
    </row>
    <row r="189" spans="1:1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25">
      <c r="A190" s="1"/>
      <c r="B190" s="1"/>
      <c r="C190" s="1" t="s">
        <v>102</v>
      </c>
      <c r="D190" s="1"/>
      <c r="E190" s="1" t="s">
        <v>51</v>
      </c>
      <c r="F190" s="1"/>
      <c r="G190" s="1"/>
      <c r="H190" s="1"/>
      <c r="I190" s="1"/>
      <c r="J190" s="1"/>
      <c r="K190" s="1"/>
      <c r="L190" s="1"/>
    </row>
    <row r="191" spans="1:1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5.75" customHeight="1" x14ac:dyDescent="0.25">
      <c r="A192" s="1"/>
      <c r="B192" s="38" t="s">
        <v>204</v>
      </c>
      <c r="C192" s="38"/>
      <c r="D192" s="38"/>
      <c r="E192" s="38"/>
      <c r="F192" s="38"/>
      <c r="G192" s="1"/>
      <c r="H192" s="1"/>
      <c r="I192" s="1"/>
      <c r="J192" s="1"/>
      <c r="K192" s="1"/>
      <c r="L192" s="1"/>
    </row>
    <row r="193" spans="1:12" x14ac:dyDescent="0.25">
      <c r="A193" s="1"/>
      <c r="B193" s="38"/>
      <c r="C193" s="38"/>
      <c r="D193" s="38"/>
      <c r="E193" s="38"/>
      <c r="F193" s="38"/>
      <c r="G193" s="1"/>
      <c r="H193" s="1"/>
      <c r="I193" s="1"/>
      <c r="J193" s="1"/>
      <c r="K193" s="1"/>
      <c r="L193" s="1"/>
    </row>
    <row r="194" spans="1:12" x14ac:dyDescent="0.25">
      <c r="A194" s="1"/>
      <c r="B194" s="38"/>
      <c r="C194" s="38"/>
      <c r="D194" s="38"/>
      <c r="E194" s="38"/>
      <c r="F194" s="38"/>
      <c r="G194" s="1"/>
      <c r="H194" s="1"/>
      <c r="I194" s="1"/>
      <c r="J194" s="1"/>
      <c r="K194" s="1"/>
      <c r="L194" s="1"/>
    </row>
    <row r="195" spans="1:12" x14ac:dyDescent="0.25">
      <c r="A195" s="1"/>
      <c r="B195" s="38"/>
      <c r="C195" s="38"/>
      <c r="D195" s="38"/>
      <c r="E195" s="38"/>
      <c r="F195" s="38"/>
      <c r="G195" s="1"/>
      <c r="H195" s="1"/>
      <c r="I195" s="1"/>
      <c r="J195" s="1"/>
      <c r="K195" s="1"/>
      <c r="L195" s="1"/>
    </row>
    <row r="196" spans="1:12" x14ac:dyDescent="0.25">
      <c r="A196" s="1"/>
      <c r="B196" s="38"/>
      <c r="C196" s="38"/>
      <c r="D196" s="38"/>
      <c r="E196" s="38"/>
      <c r="F196" s="38"/>
      <c r="G196" s="1"/>
      <c r="H196" s="1"/>
      <c r="I196" s="1"/>
      <c r="J196" s="1"/>
      <c r="K196" s="1"/>
      <c r="L196" s="1"/>
    </row>
    <row r="197" spans="1:12" x14ac:dyDescent="0.25">
      <c r="A197" s="1"/>
      <c r="B197" s="38"/>
      <c r="C197" s="38"/>
      <c r="D197" s="38"/>
      <c r="E197" s="38"/>
      <c r="F197" s="38"/>
      <c r="G197" s="1"/>
      <c r="H197" s="1"/>
      <c r="I197" s="1"/>
      <c r="J197" s="1"/>
      <c r="K197" s="1"/>
      <c r="L197" s="1"/>
    </row>
    <row r="198" spans="1:12" x14ac:dyDescent="0.25">
      <c r="A198" s="1"/>
      <c r="B198" s="38"/>
      <c r="C198" s="38"/>
      <c r="D198" s="38"/>
      <c r="E198" s="38"/>
      <c r="F198" s="38"/>
      <c r="G198" s="1"/>
      <c r="H198" s="1"/>
      <c r="I198" s="1"/>
      <c r="J198" s="1"/>
      <c r="K198" s="1"/>
      <c r="L198" s="1"/>
    </row>
    <row r="199" spans="1:12" x14ac:dyDescent="0.25">
      <c r="A199" s="1"/>
      <c r="B199" s="38"/>
      <c r="C199" s="38"/>
      <c r="D199" s="38"/>
      <c r="E199" s="38"/>
      <c r="F199" s="38"/>
      <c r="G199" s="1"/>
      <c r="H199" s="1"/>
      <c r="I199" s="1"/>
      <c r="J199" s="1"/>
      <c r="K199" s="1"/>
      <c r="L199" s="1"/>
    </row>
    <row r="200" spans="1:12" x14ac:dyDescent="0.25">
      <c r="A200" s="1"/>
      <c r="B200" s="38"/>
      <c r="C200" s="38"/>
      <c r="D200" s="38"/>
      <c r="E200" s="38"/>
      <c r="F200" s="38"/>
      <c r="G200" s="1"/>
      <c r="H200" s="1"/>
      <c r="I200" s="1"/>
      <c r="J200" s="1"/>
      <c r="K200" s="1"/>
      <c r="L200" s="1"/>
    </row>
    <row r="201" spans="1:12" ht="20.25" customHeight="1" x14ac:dyDescent="0.25">
      <c r="A201" s="1"/>
      <c r="B201" s="38"/>
      <c r="C201" s="38"/>
      <c r="D201" s="38"/>
      <c r="E201" s="38"/>
      <c r="F201" s="38"/>
      <c r="G201" s="1"/>
      <c r="H201" s="1"/>
      <c r="I201" s="1"/>
      <c r="J201" s="1"/>
      <c r="K201" s="1"/>
      <c r="L201" s="1"/>
    </row>
    <row r="202" spans="1:12" x14ac:dyDescent="0.25">
      <c r="A202" s="1"/>
      <c r="B202" s="31" t="s">
        <v>273</v>
      </c>
      <c r="C202" s="31"/>
      <c r="D202" s="31"/>
      <c r="E202" s="1" t="s">
        <v>109</v>
      </c>
      <c r="F202" s="1">
        <v>12.2</v>
      </c>
      <c r="G202" s="1"/>
      <c r="H202" s="1"/>
      <c r="I202" s="1"/>
      <c r="J202" s="1"/>
      <c r="K202" s="1"/>
      <c r="L202" s="1"/>
    </row>
    <row r="203" spans="1:1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5">
      <c r="A204" s="1"/>
      <c r="B204" s="20" t="s">
        <v>276</v>
      </c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x14ac:dyDescent="0.25">
      <c r="A205" s="1"/>
      <c r="B205" s="20" t="s">
        <v>113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25">
      <c r="A206" s="1"/>
      <c r="B206" s="20" t="s">
        <v>114</v>
      </c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25">
      <c r="A207" s="1"/>
      <c r="B207" s="20" t="s">
        <v>115</v>
      </c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25">
      <c r="A208" s="1"/>
      <c r="B208" s="20" t="s">
        <v>116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25">
      <c r="A209" s="1"/>
      <c r="B209" s="20" t="s">
        <v>117</v>
      </c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5">
      <c r="A210" s="1"/>
      <c r="B210" s="20" t="s">
        <v>118</v>
      </c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25">
      <c r="A211" s="1"/>
      <c r="B211" s="1"/>
      <c r="C211" s="1" t="s">
        <v>110</v>
      </c>
      <c r="D211" s="1"/>
      <c r="E211" s="1" t="s">
        <v>111</v>
      </c>
      <c r="F211" s="1">
        <v>7.65</v>
      </c>
      <c r="G211" s="1"/>
      <c r="H211" s="1"/>
      <c r="I211" s="1"/>
      <c r="J211" s="1"/>
      <c r="K211" s="1"/>
      <c r="L211" s="1"/>
    </row>
    <row r="212" spans="1:12" x14ac:dyDescent="0.25">
      <c r="A212" s="1"/>
      <c r="B212" s="1"/>
      <c r="C212" s="1" t="s">
        <v>112</v>
      </c>
      <c r="D212" s="1"/>
      <c r="E212" s="1" t="s">
        <v>111</v>
      </c>
      <c r="F212" s="1">
        <v>1.9</v>
      </c>
      <c r="G212" s="1"/>
      <c r="H212" s="1"/>
      <c r="I212" s="1"/>
      <c r="J212" s="1"/>
      <c r="K212" s="1"/>
      <c r="L212" s="1"/>
    </row>
    <row r="213" spans="1:1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x14ac:dyDescent="0.25">
      <c r="A214" s="1"/>
      <c r="B214" s="20" t="s">
        <v>286</v>
      </c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x14ac:dyDescent="0.25">
      <c r="A215" s="1"/>
      <c r="B215" s="20" t="s">
        <v>119</v>
      </c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25">
      <c r="A216" s="1"/>
      <c r="B216" s="20" t="s">
        <v>120</v>
      </c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25">
      <c r="A217" s="1"/>
      <c r="B217" s="20" t="s">
        <v>121</v>
      </c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25">
      <c r="A218" s="1"/>
      <c r="B218" s="20" t="s">
        <v>122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25">
      <c r="A219" s="1"/>
      <c r="B219" s="20" t="s">
        <v>253</v>
      </c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25">
      <c r="A220" s="1"/>
      <c r="B220" s="20" t="s">
        <v>123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25">
      <c r="A221" s="1"/>
      <c r="B221" s="20" t="s">
        <v>124</v>
      </c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x14ac:dyDescent="0.25">
      <c r="A222" s="1"/>
      <c r="B222" s="1"/>
      <c r="C222" s="1" t="s">
        <v>252</v>
      </c>
      <c r="D222" s="1"/>
      <c r="E222" s="1" t="s">
        <v>98</v>
      </c>
      <c r="F222" s="1">
        <v>4</v>
      </c>
      <c r="G222" s="1"/>
      <c r="H222" s="1"/>
      <c r="I222" s="1"/>
      <c r="J222" s="1"/>
      <c r="K222" s="1"/>
      <c r="L222" s="1"/>
    </row>
    <row r="223" spans="1:1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25">
      <c r="A225" s="1"/>
      <c r="B225" s="20" t="s">
        <v>287</v>
      </c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25">
      <c r="A226" s="1"/>
      <c r="B226" s="29" t="s">
        <v>205</v>
      </c>
      <c r="C226" s="29"/>
      <c r="D226" s="29"/>
      <c r="E226" s="29"/>
      <c r="F226" s="29"/>
      <c r="G226" s="1"/>
      <c r="H226" s="1"/>
      <c r="I226" s="1"/>
      <c r="J226" s="1"/>
      <c r="K226" s="1"/>
      <c r="L226" s="1"/>
    </row>
    <row r="227" spans="1:12" x14ac:dyDescent="0.25">
      <c r="A227" s="1"/>
      <c r="B227" s="29" t="s">
        <v>206</v>
      </c>
      <c r="C227" s="29"/>
      <c r="D227" s="29"/>
      <c r="E227" s="29"/>
      <c r="F227" s="29"/>
      <c r="G227" s="1"/>
      <c r="H227" s="1"/>
      <c r="I227" s="1"/>
      <c r="J227" s="1"/>
      <c r="K227" s="1"/>
      <c r="L227" s="1"/>
    </row>
    <row r="228" spans="1:12" x14ac:dyDescent="0.25">
      <c r="A228" s="1"/>
      <c r="B228" s="20" t="s">
        <v>125</v>
      </c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x14ac:dyDescent="0.25">
      <c r="A229" s="1"/>
      <c r="B229" s="20" t="s">
        <v>126</v>
      </c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25">
      <c r="A230" s="1"/>
      <c r="B230" s="29" t="s">
        <v>277</v>
      </c>
      <c r="C230" s="29"/>
      <c r="D230" s="29"/>
      <c r="E230" s="29"/>
      <c r="F230" s="1"/>
      <c r="G230" s="1"/>
      <c r="H230" s="1"/>
      <c r="I230" s="1"/>
      <c r="J230" s="1"/>
      <c r="K230" s="1"/>
      <c r="L230" s="1"/>
    </row>
    <row r="231" spans="1:12" x14ac:dyDescent="0.25">
      <c r="A231" s="1"/>
      <c r="B231" s="20" t="s">
        <v>127</v>
      </c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x14ac:dyDescent="0.25">
      <c r="A232" s="1"/>
      <c r="B232" s="29" t="s">
        <v>278</v>
      </c>
      <c r="C232" s="29"/>
      <c r="D232" s="29"/>
      <c r="E232" s="29"/>
      <c r="F232" s="1"/>
      <c r="G232" s="1"/>
      <c r="H232" s="1"/>
      <c r="I232" s="1"/>
      <c r="J232" s="1"/>
      <c r="K232" s="1"/>
      <c r="L232" s="1"/>
    </row>
    <row r="233" spans="1:12" x14ac:dyDescent="0.25">
      <c r="A233" s="1"/>
      <c r="B233" s="29" t="s">
        <v>279</v>
      </c>
      <c r="C233" s="29"/>
      <c r="D233" s="29"/>
      <c r="E233" s="29"/>
      <c r="F233" s="1"/>
      <c r="G233" s="1"/>
      <c r="H233" s="1"/>
      <c r="I233" s="1"/>
      <c r="J233" s="1"/>
      <c r="K233" s="1"/>
      <c r="L233" s="1"/>
    </row>
    <row r="234" spans="1:12" x14ac:dyDescent="0.25">
      <c r="A234" s="1"/>
      <c r="B234" s="29" t="s">
        <v>280</v>
      </c>
      <c r="C234" s="29"/>
      <c r="D234" s="29"/>
      <c r="E234" s="29"/>
      <c r="F234" s="1"/>
      <c r="G234" s="1"/>
      <c r="H234" s="1"/>
      <c r="I234" s="1"/>
      <c r="J234" s="1"/>
      <c r="K234" s="1"/>
      <c r="L234" s="1"/>
    </row>
    <row r="235" spans="1:12" x14ac:dyDescent="0.25">
      <c r="A235" s="1"/>
      <c r="B235" s="29" t="s">
        <v>281</v>
      </c>
      <c r="C235" s="29"/>
      <c r="D235" s="29"/>
      <c r="E235" s="29"/>
      <c r="F235" s="1"/>
      <c r="G235" s="1"/>
      <c r="H235" s="1"/>
      <c r="I235" s="1"/>
      <c r="J235" s="1"/>
      <c r="K235" s="1"/>
      <c r="L235" s="1"/>
    </row>
    <row r="236" spans="1:12" x14ac:dyDescent="0.25">
      <c r="A236" s="1"/>
      <c r="B236" s="20" t="s">
        <v>128</v>
      </c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x14ac:dyDescent="0.25">
      <c r="A237" s="1"/>
      <c r="B237" s="29" t="s">
        <v>282</v>
      </c>
      <c r="C237" s="29"/>
      <c r="D237" s="29"/>
      <c r="E237" s="29"/>
      <c r="F237" s="1"/>
      <c r="G237" s="1"/>
      <c r="H237" s="1"/>
      <c r="I237" s="1"/>
      <c r="J237" s="1"/>
      <c r="K237" s="1"/>
      <c r="L237" s="1"/>
    </row>
    <row r="238" spans="1:12" x14ac:dyDescent="0.25">
      <c r="A238" s="1"/>
      <c r="B238" s="31" t="s">
        <v>283</v>
      </c>
      <c r="C238" s="31"/>
      <c r="D238" s="31"/>
      <c r="E238" s="31"/>
      <c r="F238" s="1"/>
      <c r="G238" s="1"/>
      <c r="H238" s="1"/>
      <c r="I238" s="1"/>
      <c r="J238" s="1"/>
      <c r="K238" s="1"/>
      <c r="L238" s="1"/>
    </row>
    <row r="239" spans="1:12" x14ac:dyDescent="0.25">
      <c r="A239" s="1"/>
      <c r="B239" s="29" t="s">
        <v>284</v>
      </c>
      <c r="C239" s="29"/>
      <c r="D239" s="29"/>
      <c r="E239" s="29"/>
      <c r="F239" s="1"/>
      <c r="G239" s="1"/>
      <c r="H239" s="1"/>
      <c r="I239" s="1"/>
      <c r="J239" s="1"/>
      <c r="K239" s="1"/>
      <c r="L239" s="1"/>
    </row>
    <row r="240" spans="1:12" x14ac:dyDescent="0.25">
      <c r="A240" s="1"/>
      <c r="B240" s="31" t="s">
        <v>285</v>
      </c>
      <c r="C240" s="31"/>
      <c r="D240" s="31"/>
      <c r="E240" s="31"/>
      <c r="F240" s="1"/>
      <c r="G240" s="1"/>
      <c r="H240" s="1"/>
      <c r="I240" s="1"/>
      <c r="J240" s="1"/>
      <c r="K240" s="1"/>
      <c r="L240" s="1"/>
    </row>
    <row r="241" spans="1:12" x14ac:dyDescent="0.25">
      <c r="A241" s="1"/>
      <c r="B241" s="31" t="s">
        <v>207</v>
      </c>
      <c r="C241" s="31"/>
      <c r="D241" s="31"/>
      <c r="E241" s="31"/>
      <c r="F241" s="31"/>
      <c r="G241" s="1"/>
      <c r="H241" s="1"/>
      <c r="I241" s="1"/>
      <c r="J241" s="1"/>
      <c r="K241" s="1"/>
      <c r="L241" s="1"/>
    </row>
    <row r="242" spans="1:12" x14ac:dyDescent="0.25">
      <c r="A242" s="1"/>
      <c r="B242" s="1"/>
      <c r="C242" s="1"/>
      <c r="D242" s="1"/>
      <c r="E242" s="1" t="s">
        <v>98</v>
      </c>
      <c r="F242" s="1">
        <v>1</v>
      </c>
      <c r="G242" s="1"/>
      <c r="H242" s="1"/>
      <c r="I242" s="1"/>
      <c r="J242" s="1"/>
      <c r="K242" s="1"/>
      <c r="L242" s="1"/>
    </row>
    <row r="243" spans="1:1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25">
      <c r="A244" s="1"/>
      <c r="B244" s="20" t="s">
        <v>288</v>
      </c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25">
      <c r="A245" s="1"/>
      <c r="B245" s="20" t="s">
        <v>129</v>
      </c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25">
      <c r="A246" s="1"/>
      <c r="B246" s="20" t="s">
        <v>130</v>
      </c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25">
      <c r="A247" s="1"/>
      <c r="B247" s="20" t="s">
        <v>131</v>
      </c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25">
      <c r="A248" s="1"/>
      <c r="B248" s="20" t="s">
        <v>132</v>
      </c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25">
      <c r="A249" s="1"/>
      <c r="B249" s="1"/>
      <c r="C249" s="1"/>
      <c r="D249" s="1"/>
      <c r="E249" s="1" t="s">
        <v>133</v>
      </c>
      <c r="F249" s="1">
        <f>F211+F212+F202</f>
        <v>21.75</v>
      </c>
      <c r="G249" s="1"/>
      <c r="H249" s="1"/>
      <c r="I249" s="1"/>
      <c r="J249" s="1"/>
      <c r="K249" s="1"/>
      <c r="L249" s="1"/>
    </row>
    <row r="250" spans="1:1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25">
      <c r="A251" s="1"/>
      <c r="B251" s="20" t="s">
        <v>289</v>
      </c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x14ac:dyDescent="0.25">
      <c r="A252" s="1"/>
      <c r="B252" s="20" t="s">
        <v>134</v>
      </c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x14ac:dyDescent="0.25">
      <c r="A253" s="1"/>
      <c r="B253" s="20" t="s">
        <v>135</v>
      </c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x14ac:dyDescent="0.25">
      <c r="A254" s="1"/>
      <c r="B254" s="20" t="s">
        <v>136</v>
      </c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x14ac:dyDescent="0.25">
      <c r="A255" s="1"/>
      <c r="B255" s="20" t="s">
        <v>137</v>
      </c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x14ac:dyDescent="0.25">
      <c r="A256" s="1"/>
      <c r="B256" s="1"/>
      <c r="C256" s="1"/>
      <c r="D256" s="1"/>
      <c r="E256" s="1" t="s">
        <v>133</v>
      </c>
      <c r="F256" s="1">
        <f>F249</f>
        <v>21.75</v>
      </c>
      <c r="G256" s="1"/>
      <c r="H256" s="1"/>
      <c r="I256" s="1"/>
      <c r="J256" s="1"/>
      <c r="K256" s="1"/>
      <c r="L256" s="1"/>
    </row>
    <row r="257" spans="1:1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x14ac:dyDescent="0.25">
      <c r="A258" s="1"/>
      <c r="B258" s="20" t="s">
        <v>290</v>
      </c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25">
      <c r="A259" s="1"/>
      <c r="B259" s="20" t="s">
        <v>138</v>
      </c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25">
      <c r="A260" s="1"/>
      <c r="B260" s="20" t="s">
        <v>139</v>
      </c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25">
      <c r="A261" s="1"/>
      <c r="B261" s="20" t="s">
        <v>140</v>
      </c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25">
      <c r="A262" s="1"/>
      <c r="B262" s="20" t="s">
        <v>141</v>
      </c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25">
      <c r="A263" s="1"/>
      <c r="B263" s="20" t="s">
        <v>142</v>
      </c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x14ac:dyDescent="0.25">
      <c r="A264" s="1"/>
      <c r="B264" s="1"/>
      <c r="C264" s="1"/>
      <c r="D264" s="1"/>
      <c r="E264" s="1" t="s">
        <v>189</v>
      </c>
      <c r="F264" s="1"/>
      <c r="G264" s="1"/>
      <c r="H264" s="1"/>
      <c r="I264" s="1"/>
      <c r="J264" s="1"/>
      <c r="K264" s="1"/>
      <c r="L264" s="1"/>
    </row>
    <row r="265" spans="1:1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25">
      <c r="A266" s="1"/>
      <c r="B266" s="13" t="s">
        <v>143</v>
      </c>
      <c r="C266" s="5"/>
      <c r="D266" s="5"/>
      <c r="E266" s="5"/>
      <c r="F266" s="5"/>
      <c r="G266" s="13" t="s">
        <v>33</v>
      </c>
      <c r="H266" s="5"/>
      <c r="I266" s="1"/>
      <c r="J266" s="1"/>
      <c r="K266" s="1"/>
      <c r="L266" s="1"/>
    </row>
    <row r="267" spans="1:1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25">
      <c r="A268" s="1"/>
      <c r="B268" s="3" t="s">
        <v>144</v>
      </c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25">
      <c r="A270" s="1"/>
      <c r="B270" s="20" t="s">
        <v>291</v>
      </c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x14ac:dyDescent="0.25">
      <c r="A271" s="1"/>
      <c r="B271" s="20" t="s">
        <v>145</v>
      </c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x14ac:dyDescent="0.25">
      <c r="A272" s="1"/>
      <c r="B272" s="20" t="s">
        <v>146</v>
      </c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x14ac:dyDescent="0.25">
      <c r="A273" s="1"/>
      <c r="B273" s="20" t="s">
        <v>147</v>
      </c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x14ac:dyDescent="0.25">
      <c r="A274" s="1"/>
      <c r="B274" s="1"/>
      <c r="C274" s="1"/>
      <c r="D274" s="1"/>
      <c r="E274" s="30"/>
      <c r="F274" s="30"/>
      <c r="G274" s="1"/>
      <c r="H274" s="1"/>
      <c r="I274" s="1"/>
      <c r="J274" s="1"/>
      <c r="K274" s="1"/>
      <c r="L274" s="1"/>
    </row>
    <row r="275" spans="1:1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x14ac:dyDescent="0.25">
      <c r="A276" s="1"/>
      <c r="B276" s="13" t="s">
        <v>148</v>
      </c>
      <c r="C276" s="5"/>
      <c r="D276" s="5"/>
      <c r="E276" s="5"/>
      <c r="F276" s="5"/>
      <c r="G276" s="13" t="s">
        <v>33</v>
      </c>
      <c r="H276" s="5"/>
      <c r="I276" s="1"/>
      <c r="J276" s="1"/>
      <c r="K276" s="1"/>
      <c r="L276" s="1"/>
    </row>
    <row r="277" spans="1:1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x14ac:dyDescent="0.25">
      <c r="A278" s="1"/>
      <c r="B278" s="11" t="s">
        <v>149</v>
      </c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x14ac:dyDescent="0.25">
      <c r="A280" s="1"/>
      <c r="B280" s="20" t="s">
        <v>150</v>
      </c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25">
      <c r="A281" s="1"/>
      <c r="B281" s="20" t="s">
        <v>151</v>
      </c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25">
      <c r="A282" s="1"/>
      <c r="B282" s="20" t="s">
        <v>152</v>
      </c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25">
      <c r="A283" s="1"/>
      <c r="B283" s="23" t="s">
        <v>153</v>
      </c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x14ac:dyDescent="0.25">
      <c r="A284" s="1"/>
      <c r="B284" s="23" t="s">
        <v>154</v>
      </c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x14ac:dyDescent="0.25">
      <c r="A285" s="1"/>
      <c r="B285" s="37" t="s">
        <v>268</v>
      </c>
      <c r="C285" s="37"/>
      <c r="D285" s="37"/>
      <c r="E285" s="1"/>
      <c r="F285" s="1"/>
      <c r="G285" s="1"/>
      <c r="H285" s="1"/>
      <c r="I285" s="1"/>
      <c r="J285" s="1"/>
      <c r="K285" s="1"/>
      <c r="L285" s="1"/>
    </row>
    <row r="286" spans="1:12" x14ac:dyDescent="0.25">
      <c r="A286" s="1"/>
      <c r="B286" s="23" t="s">
        <v>155</v>
      </c>
      <c r="C286" s="1"/>
      <c r="D286" s="1"/>
      <c r="E286" s="1"/>
      <c r="F286" s="6"/>
      <c r="G286" s="1"/>
      <c r="H286" s="1"/>
      <c r="I286" s="1"/>
      <c r="J286" s="1"/>
      <c r="K286" s="1"/>
      <c r="L286" s="1"/>
    </row>
    <row r="287" spans="1:12" x14ac:dyDescent="0.25">
      <c r="A287" s="1"/>
      <c r="B287" s="23" t="s">
        <v>156</v>
      </c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x14ac:dyDescent="0.25">
      <c r="A288" s="1"/>
      <c r="B288" s="23" t="s">
        <v>157</v>
      </c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x14ac:dyDescent="0.25">
      <c r="A289" s="1"/>
      <c r="B289" s="20" t="s">
        <v>158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25">
      <c r="A290" s="1"/>
      <c r="B290" s="29" t="s">
        <v>159</v>
      </c>
      <c r="C290" s="29"/>
      <c r="D290" s="29"/>
      <c r="E290" s="1" t="s">
        <v>98</v>
      </c>
      <c r="F290" s="21">
        <v>1</v>
      </c>
      <c r="G290" s="6"/>
      <c r="H290" s="1"/>
      <c r="I290" s="1"/>
      <c r="J290" s="1"/>
      <c r="K290" s="1"/>
      <c r="L290" s="1"/>
    </row>
    <row r="291" spans="1:12" x14ac:dyDescent="0.25">
      <c r="A291" s="1"/>
      <c r="B291" s="1"/>
      <c r="C291" s="1"/>
      <c r="D291" s="1"/>
      <c r="E291" s="1"/>
      <c r="F291" s="6"/>
      <c r="G291" s="1"/>
      <c r="H291" s="1"/>
      <c r="I291" s="1"/>
      <c r="J291" s="1"/>
      <c r="K291" s="1"/>
      <c r="L291" s="1"/>
    </row>
    <row r="292" spans="1:12" x14ac:dyDescent="0.25">
      <c r="A292" s="1"/>
      <c r="B292" s="20" t="s">
        <v>160</v>
      </c>
      <c r="C292" s="1"/>
      <c r="D292" s="1"/>
      <c r="E292" s="1"/>
      <c r="F292" s="6"/>
      <c r="G292" s="1"/>
      <c r="H292" s="1"/>
      <c r="I292" s="1"/>
      <c r="J292" s="1"/>
      <c r="K292" s="1"/>
      <c r="L292" s="1"/>
    </row>
    <row r="293" spans="1:12" x14ac:dyDescent="0.25">
      <c r="A293" s="1"/>
      <c r="B293" s="20" t="s">
        <v>161</v>
      </c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x14ac:dyDescent="0.25">
      <c r="A294" s="1"/>
      <c r="B294" s="20" t="s">
        <v>162</v>
      </c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x14ac:dyDescent="0.25">
      <c r="A295" s="1"/>
      <c r="B295" s="29" t="s">
        <v>163</v>
      </c>
      <c r="C295" s="29"/>
      <c r="D295" s="29"/>
      <c r="E295" s="29"/>
      <c r="F295" s="1"/>
      <c r="G295" s="1"/>
      <c r="H295" s="1"/>
      <c r="I295" s="1"/>
      <c r="J295" s="1"/>
      <c r="K295" s="1"/>
      <c r="L295" s="1"/>
    </row>
    <row r="296" spans="1:12" x14ac:dyDescent="0.25">
      <c r="A296" s="1"/>
      <c r="B296" s="29" t="s">
        <v>292</v>
      </c>
      <c r="C296" s="29"/>
      <c r="D296" s="29"/>
      <c r="E296" s="29"/>
      <c r="F296" s="1"/>
      <c r="G296" s="1"/>
      <c r="H296" s="1"/>
      <c r="I296" s="1"/>
      <c r="J296" s="1"/>
      <c r="K296" s="1"/>
      <c r="L296" s="1"/>
    </row>
    <row r="297" spans="1:12" x14ac:dyDescent="0.25">
      <c r="A297" s="1"/>
      <c r="B297" s="29" t="s">
        <v>293</v>
      </c>
      <c r="C297" s="29"/>
      <c r="D297" s="29"/>
      <c r="E297" s="29"/>
      <c r="F297" s="1"/>
      <c r="G297" s="1"/>
      <c r="H297" s="1"/>
      <c r="I297" s="1"/>
      <c r="J297" s="1"/>
      <c r="K297" s="1"/>
      <c r="L297" s="1"/>
    </row>
    <row r="298" spans="1:12" x14ac:dyDescent="0.25">
      <c r="A298" s="1"/>
      <c r="B298" s="20" t="s">
        <v>164</v>
      </c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25">
      <c r="A299" s="1"/>
      <c r="B299" s="20" t="s">
        <v>165</v>
      </c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x14ac:dyDescent="0.25">
      <c r="A300" s="1"/>
      <c r="B300" s="20" t="s">
        <v>166</v>
      </c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x14ac:dyDescent="0.25">
      <c r="A301" s="1"/>
      <c r="B301" s="20" t="s">
        <v>167</v>
      </c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x14ac:dyDescent="0.25">
      <c r="A302" s="1"/>
      <c r="B302" s="1"/>
      <c r="C302" s="1"/>
      <c r="D302" s="1"/>
      <c r="E302" s="1" t="s">
        <v>98</v>
      </c>
      <c r="F302" s="21">
        <v>1</v>
      </c>
      <c r="G302" s="1"/>
      <c r="H302" s="1"/>
      <c r="I302" s="1"/>
      <c r="J302" s="1"/>
      <c r="K302" s="1"/>
      <c r="L302" s="1"/>
    </row>
    <row r="303" spans="1:12" x14ac:dyDescent="0.25">
      <c r="A303" s="1"/>
      <c r="B303" s="1"/>
      <c r="C303" s="1"/>
      <c r="D303" s="1"/>
      <c r="E303" s="1"/>
      <c r="F303" s="6"/>
      <c r="G303" s="1"/>
      <c r="H303" s="1"/>
      <c r="I303" s="1"/>
      <c r="J303" s="1"/>
      <c r="K303" s="1"/>
      <c r="L303" s="1"/>
    </row>
    <row r="304" spans="1:12" x14ac:dyDescent="0.25">
      <c r="A304" s="1"/>
      <c r="B304" s="28" t="s">
        <v>305</v>
      </c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25">
      <c r="A305" s="1"/>
      <c r="B305" s="20" t="s">
        <v>168</v>
      </c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x14ac:dyDescent="0.25">
      <c r="A306" s="1"/>
      <c r="B306" s="20" t="s">
        <v>169</v>
      </c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x14ac:dyDescent="0.25">
      <c r="A307" s="1"/>
      <c r="B307" s="20" t="s">
        <v>170</v>
      </c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x14ac:dyDescent="0.25">
      <c r="A308" s="1"/>
      <c r="B308" s="20" t="s">
        <v>171</v>
      </c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x14ac:dyDescent="0.25">
      <c r="A309" s="1"/>
      <c r="B309" s="20" t="s">
        <v>172</v>
      </c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x14ac:dyDescent="0.25">
      <c r="A310" s="1"/>
      <c r="B310" s="20" t="s">
        <v>173</v>
      </c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x14ac:dyDescent="0.25">
      <c r="A311" s="1"/>
      <c r="B311" s="20" t="s">
        <v>174</v>
      </c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x14ac:dyDescent="0.25">
      <c r="A312" s="1"/>
      <c r="B312" s="20" t="s">
        <v>175</v>
      </c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x14ac:dyDescent="0.25">
      <c r="A313" s="1"/>
      <c r="B313" s="20" t="s">
        <v>176</v>
      </c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x14ac:dyDescent="0.25">
      <c r="A314" s="1"/>
      <c r="B314" s="20" t="s">
        <v>177</v>
      </c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x14ac:dyDescent="0.25">
      <c r="A315" s="1"/>
      <c r="B315" s="1"/>
      <c r="C315" s="1"/>
      <c r="D315" s="1"/>
      <c r="E315" s="6" t="s">
        <v>98</v>
      </c>
      <c r="F315" s="21">
        <v>1</v>
      </c>
      <c r="G315" s="1"/>
      <c r="H315" s="1"/>
      <c r="I315" s="1"/>
      <c r="J315" s="1"/>
      <c r="K315" s="1"/>
      <c r="L315" s="1"/>
    </row>
    <row r="316" spans="1:12" x14ac:dyDescent="0.25">
      <c r="A316" s="1"/>
      <c r="B316" s="1"/>
      <c r="C316" s="1"/>
      <c r="D316" s="1"/>
      <c r="E316" s="6"/>
      <c r="F316" s="21"/>
      <c r="G316" s="1"/>
      <c r="H316" s="1"/>
      <c r="I316" s="1"/>
      <c r="J316" s="1"/>
      <c r="K316" s="1"/>
      <c r="L316" s="1"/>
    </row>
    <row r="317" spans="1:12" x14ac:dyDescent="0.25">
      <c r="A317" s="1"/>
      <c r="B317" s="20" t="s">
        <v>295</v>
      </c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x14ac:dyDescent="0.25">
      <c r="A318" s="1"/>
      <c r="B318" s="29" t="s">
        <v>294</v>
      </c>
      <c r="C318" s="29"/>
      <c r="D318" s="29"/>
      <c r="E318" s="29"/>
      <c r="F318" s="29"/>
      <c r="G318" s="1"/>
      <c r="H318" s="1"/>
      <c r="I318" s="1"/>
      <c r="J318" s="1"/>
      <c r="K318" s="1"/>
      <c r="L318" s="1"/>
    </row>
    <row r="319" spans="1:12" x14ac:dyDescent="0.25">
      <c r="A319" s="1"/>
      <c r="B319" s="1"/>
      <c r="C319" s="1"/>
      <c r="D319" s="1"/>
      <c r="E319" s="1" t="s">
        <v>98</v>
      </c>
      <c r="F319" s="1">
        <v>2</v>
      </c>
      <c r="G319" s="1"/>
      <c r="H319" s="1"/>
      <c r="I319" s="1"/>
      <c r="J319" s="1"/>
      <c r="K319" s="1"/>
      <c r="L319" s="1"/>
    </row>
    <row r="320" spans="1:12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x14ac:dyDescent="0.25">
      <c r="A321" s="1"/>
      <c r="B321" s="13" t="s">
        <v>178</v>
      </c>
      <c r="C321" s="5"/>
      <c r="D321" s="5"/>
      <c r="E321" s="5"/>
      <c r="F321" s="5"/>
      <c r="G321" s="13" t="s">
        <v>33</v>
      </c>
      <c r="H321" s="5"/>
      <c r="I321" s="1"/>
      <c r="J321" s="1"/>
      <c r="K321" s="1"/>
      <c r="L321" s="1"/>
    </row>
    <row r="322" spans="1:12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x14ac:dyDescent="0.25">
      <c r="A324" s="1"/>
      <c r="B324" s="1"/>
      <c r="C324" s="1"/>
      <c r="D324" s="3" t="s">
        <v>179</v>
      </c>
      <c r="E324" s="1"/>
      <c r="F324" s="1"/>
      <c r="G324" s="1"/>
      <c r="H324" s="1"/>
      <c r="I324" s="1"/>
      <c r="J324" s="1"/>
      <c r="K324" s="1"/>
      <c r="L324" s="1"/>
    </row>
    <row r="325" spans="1:1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x14ac:dyDescent="0.25">
      <c r="A326" s="1"/>
      <c r="B326" s="1" t="s">
        <v>257</v>
      </c>
      <c r="C326" s="1"/>
      <c r="D326" s="1"/>
      <c r="E326" s="1"/>
      <c r="F326" s="1"/>
      <c r="G326" s="1" t="s">
        <v>180</v>
      </c>
      <c r="H326" s="4"/>
      <c r="I326" s="1"/>
      <c r="J326" s="1"/>
      <c r="K326" s="1"/>
      <c r="L326" s="1"/>
    </row>
    <row r="327" spans="1:12" x14ac:dyDescent="0.25">
      <c r="A327" s="1"/>
      <c r="B327" s="1" t="s">
        <v>258</v>
      </c>
      <c r="C327" s="1"/>
      <c r="D327" s="1"/>
      <c r="E327" s="1"/>
      <c r="F327" s="1"/>
      <c r="G327" s="1" t="s">
        <v>180</v>
      </c>
      <c r="H327" s="1"/>
      <c r="I327" s="1"/>
      <c r="J327" s="1"/>
      <c r="K327" s="1"/>
      <c r="L327" s="1"/>
    </row>
    <row r="328" spans="1:12" x14ac:dyDescent="0.25">
      <c r="A328" s="1"/>
      <c r="B328" s="1" t="s">
        <v>259</v>
      </c>
      <c r="C328" s="1"/>
      <c r="D328" s="1"/>
      <c r="E328" s="1"/>
      <c r="F328" s="1"/>
      <c r="G328" s="1" t="s">
        <v>180</v>
      </c>
      <c r="H328" s="1"/>
      <c r="I328" s="1"/>
      <c r="J328" s="1"/>
      <c r="K328" s="1"/>
      <c r="L328" s="1"/>
    </row>
    <row r="329" spans="1:12" x14ac:dyDescent="0.25">
      <c r="A329" s="1"/>
      <c r="B329" s="1" t="s">
        <v>260</v>
      </c>
      <c r="C329" s="1"/>
      <c r="D329" s="1"/>
      <c r="E329" s="1"/>
      <c r="F329" s="1"/>
      <c r="G329" s="1" t="s">
        <v>180</v>
      </c>
      <c r="H329" s="1"/>
      <c r="I329" s="1"/>
      <c r="J329" s="1"/>
      <c r="K329" s="1"/>
      <c r="L329" s="1"/>
    </row>
    <row r="330" spans="1:12" x14ac:dyDescent="0.25">
      <c r="A330" s="1"/>
      <c r="B330" s="1" t="s">
        <v>261</v>
      </c>
      <c r="C330" s="1"/>
      <c r="D330" s="1"/>
      <c r="E330" s="1"/>
      <c r="F330" s="1"/>
      <c r="G330" s="1" t="s">
        <v>180</v>
      </c>
      <c r="H330" s="1"/>
      <c r="I330" s="1"/>
      <c r="J330" s="1"/>
      <c r="K330" s="1"/>
      <c r="L330" s="1"/>
    </row>
    <row r="331" spans="1:12" x14ac:dyDescent="0.25">
      <c r="A331" s="1"/>
      <c r="B331" s="1" t="s">
        <v>262</v>
      </c>
      <c r="C331" s="1"/>
      <c r="D331" s="1"/>
      <c r="E331" s="1"/>
      <c r="F331" s="1"/>
      <c r="G331" s="1" t="s">
        <v>180</v>
      </c>
      <c r="H331" s="1"/>
      <c r="I331" s="1"/>
      <c r="J331" s="1"/>
      <c r="K331" s="1"/>
      <c r="L331" s="1"/>
    </row>
    <row r="332" spans="1:1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x14ac:dyDescent="0.25">
      <c r="A333" s="1"/>
      <c r="B333" s="13" t="s">
        <v>181</v>
      </c>
      <c r="C333" s="5"/>
      <c r="D333" s="5"/>
      <c r="E333" s="5"/>
      <c r="F333" s="5"/>
      <c r="G333" s="5" t="s">
        <v>180</v>
      </c>
      <c r="H333" s="9"/>
      <c r="I333" s="1"/>
      <c r="J333" s="1"/>
      <c r="K333" s="1"/>
      <c r="L333" s="1"/>
    </row>
    <row r="334" spans="1:12" x14ac:dyDescent="0.25">
      <c r="A334" s="1"/>
      <c r="B334" s="1"/>
      <c r="C334" s="1"/>
      <c r="D334" s="1"/>
      <c r="E334" s="1"/>
      <c r="F334" s="1"/>
      <c r="G334" s="22" t="s">
        <v>263</v>
      </c>
      <c r="H334" s="22"/>
      <c r="I334" s="1"/>
      <c r="J334" s="1"/>
      <c r="K334" s="1"/>
      <c r="L334" s="1"/>
    </row>
    <row r="335" spans="1:12" x14ac:dyDescent="0.25">
      <c r="A335" s="1"/>
      <c r="B335" s="1"/>
      <c r="C335" s="1"/>
      <c r="D335" s="1"/>
      <c r="E335" s="1"/>
      <c r="F335" s="1" t="s">
        <v>264</v>
      </c>
      <c r="G335" s="1"/>
      <c r="H335" s="4"/>
      <c r="I335" s="1"/>
      <c r="J335" s="1"/>
      <c r="K335" s="1"/>
      <c r="L335" s="1"/>
    </row>
    <row r="336" spans="1:1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x14ac:dyDescent="0.25">
      <c r="A338" s="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x14ac:dyDescent="0.25">
      <c r="A339" s="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x14ac:dyDescent="0.25">
      <c r="A340" s="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x14ac:dyDescent="0.25">
      <c r="A341" s="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</sheetData>
  <mergeCells count="53">
    <mergeCell ref="B49:C49"/>
    <mergeCell ref="B285:D285"/>
    <mergeCell ref="B290:D290"/>
    <mergeCell ref="B202:D202"/>
    <mergeCell ref="B241:F241"/>
    <mergeCell ref="B233:E233"/>
    <mergeCell ref="B234:E234"/>
    <mergeCell ref="B235:E235"/>
    <mergeCell ref="B237:E237"/>
    <mergeCell ref="B82:F82"/>
    <mergeCell ref="B166:F166"/>
    <mergeCell ref="B185:F185"/>
    <mergeCell ref="B192:F201"/>
    <mergeCell ref="B186:F186"/>
    <mergeCell ref="B230:E230"/>
    <mergeCell ref="B162:C162"/>
    <mergeCell ref="B3:H3"/>
    <mergeCell ref="B4:H4"/>
    <mergeCell ref="B161:C161"/>
    <mergeCell ref="B5:H5"/>
    <mergeCell ref="B15:F15"/>
    <mergeCell ref="B14:F14"/>
    <mergeCell ref="B19:F19"/>
    <mergeCell ref="B54:F54"/>
    <mergeCell ref="B35:F35"/>
    <mergeCell ref="B50:C50"/>
    <mergeCell ref="B56:F56"/>
    <mergeCell ref="B26:C26"/>
    <mergeCell ref="B153:C153"/>
    <mergeCell ref="B154:C154"/>
    <mergeCell ref="B156:C156"/>
    <mergeCell ref="B157:C157"/>
    <mergeCell ref="D7:G7"/>
    <mergeCell ref="B295:E295"/>
    <mergeCell ref="B86:F86"/>
    <mergeCell ref="B87:F87"/>
    <mergeCell ref="B88:F88"/>
    <mergeCell ref="B89:F89"/>
    <mergeCell ref="B94:E94"/>
    <mergeCell ref="B238:E238"/>
    <mergeCell ref="B227:F227"/>
    <mergeCell ref="B226:F226"/>
    <mergeCell ref="B232:E232"/>
    <mergeCell ref="B239:E239"/>
    <mergeCell ref="B101:F101"/>
    <mergeCell ref="B168:F168"/>
    <mergeCell ref="B167:F167"/>
    <mergeCell ref="B187:F187"/>
    <mergeCell ref="B296:E296"/>
    <mergeCell ref="B297:E297"/>
    <mergeCell ref="B318:F318"/>
    <mergeCell ref="E274:F274"/>
    <mergeCell ref="B240:E24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B7" workbookViewId="0">
      <selection activeCell="I22" sqref="I22"/>
    </sheetView>
  </sheetViews>
  <sheetFormatPr defaultRowHeight="15" x14ac:dyDescent="0.25"/>
  <sheetData>
    <row r="1" spans="1:9" x14ac:dyDescent="0.25">
      <c r="A1" t="s">
        <v>186</v>
      </c>
    </row>
    <row r="2" spans="1:9" x14ac:dyDescent="0.25">
      <c r="A2" t="s">
        <v>209</v>
      </c>
    </row>
    <row r="3" spans="1:9" x14ac:dyDescent="0.25">
      <c r="A3" s="15" t="s">
        <v>212</v>
      </c>
      <c r="B3">
        <f>110+90</f>
        <v>200</v>
      </c>
      <c r="E3" t="s">
        <v>242</v>
      </c>
    </row>
    <row r="4" spans="1:9" x14ac:dyDescent="0.25">
      <c r="A4" s="15" t="s">
        <v>213</v>
      </c>
      <c r="B4">
        <f>80+70+90</f>
        <v>240</v>
      </c>
      <c r="E4" t="s">
        <v>225</v>
      </c>
    </row>
    <row r="5" spans="1:9" x14ac:dyDescent="0.25">
      <c r="A5" s="15" t="s">
        <v>214</v>
      </c>
      <c r="B5">
        <f>280+260</f>
        <v>540</v>
      </c>
      <c r="D5" s="15" t="s">
        <v>212</v>
      </c>
      <c r="E5">
        <f>B8*3</f>
        <v>1095</v>
      </c>
      <c r="H5" t="s">
        <v>232</v>
      </c>
    </row>
    <row r="6" spans="1:9" x14ac:dyDescent="0.25">
      <c r="D6" s="15" t="s">
        <v>213</v>
      </c>
      <c r="E6">
        <f t="shared" ref="E6" si="0">B9*3</f>
        <v>510</v>
      </c>
    </row>
    <row r="7" spans="1:9" x14ac:dyDescent="0.25">
      <c r="A7" t="s">
        <v>216</v>
      </c>
      <c r="D7" s="15" t="s">
        <v>214</v>
      </c>
      <c r="E7">
        <f>B10*3+1435</f>
        <v>1705</v>
      </c>
      <c r="G7" s="15" t="s">
        <v>212</v>
      </c>
      <c r="H7">
        <f>E5+E12+E19+E26</f>
        <v>4230</v>
      </c>
    </row>
    <row r="8" spans="1:9" x14ac:dyDescent="0.25">
      <c r="A8" s="15" t="s">
        <v>212</v>
      </c>
      <c r="B8">
        <f>160+120+85</f>
        <v>365</v>
      </c>
      <c r="D8" s="15" t="s">
        <v>243</v>
      </c>
      <c r="E8">
        <f>110</f>
        <v>110</v>
      </c>
      <c r="G8" s="15" t="s">
        <v>213</v>
      </c>
      <c r="H8">
        <f>E6+E13+E20+E27</f>
        <v>2040</v>
      </c>
    </row>
    <row r="9" spans="1:9" x14ac:dyDescent="0.25">
      <c r="A9" s="15" t="s">
        <v>213</v>
      </c>
      <c r="B9">
        <f>100+70</f>
        <v>170</v>
      </c>
      <c r="G9" s="15" t="s">
        <v>214</v>
      </c>
      <c r="H9">
        <f>E7+E14+E21+E28</f>
        <v>6810</v>
      </c>
    </row>
    <row r="10" spans="1:9" x14ac:dyDescent="0.25">
      <c r="A10" s="15" t="s">
        <v>214</v>
      </c>
      <c r="B10">
        <f>90</f>
        <v>90</v>
      </c>
      <c r="E10" t="s">
        <v>244</v>
      </c>
      <c r="G10" s="15" t="s">
        <v>243</v>
      </c>
      <c r="H10">
        <f>E8+E15+E22+E29+295+200+60+755+140+250+300+110+155+215+150</f>
        <v>3000</v>
      </c>
    </row>
    <row r="11" spans="1:9" x14ac:dyDescent="0.25">
      <c r="E11" t="s">
        <v>222</v>
      </c>
    </row>
    <row r="12" spans="1:9" x14ac:dyDescent="0.25">
      <c r="A12" t="s">
        <v>217</v>
      </c>
      <c r="D12" s="15" t="s">
        <v>212</v>
      </c>
      <c r="E12">
        <f>B13*3</f>
        <v>1005</v>
      </c>
    </row>
    <row r="13" spans="1:9" x14ac:dyDescent="0.25">
      <c r="A13" s="15" t="s">
        <v>212</v>
      </c>
      <c r="B13">
        <f>130+120+85</f>
        <v>335</v>
      </c>
      <c r="D13" s="15" t="s">
        <v>213</v>
      </c>
      <c r="E13">
        <f t="shared" ref="E13" si="1">B14*3</f>
        <v>510</v>
      </c>
      <c r="G13" s="16" t="s">
        <v>241</v>
      </c>
      <c r="H13">
        <f>6.9+7+6.5</f>
        <v>20.399999999999999</v>
      </c>
      <c r="I13" t="s">
        <v>237</v>
      </c>
    </row>
    <row r="14" spans="1:9" x14ac:dyDescent="0.25">
      <c r="A14" s="15" t="s">
        <v>213</v>
      </c>
      <c r="B14">
        <f>100+70</f>
        <v>170</v>
      </c>
      <c r="D14" s="15" t="s">
        <v>214</v>
      </c>
      <c r="E14">
        <f>B15*3+1435</f>
        <v>1705</v>
      </c>
    </row>
    <row r="15" spans="1:9" x14ac:dyDescent="0.25">
      <c r="A15" s="15" t="s">
        <v>214</v>
      </c>
      <c r="B15">
        <f>90</f>
        <v>90</v>
      </c>
      <c r="D15" s="15" t="s">
        <v>243</v>
      </c>
      <c r="E15">
        <f>90</f>
        <v>90</v>
      </c>
    </row>
    <row r="17" spans="1:5" x14ac:dyDescent="0.25">
      <c r="A17" t="s">
        <v>218</v>
      </c>
      <c r="E17" t="s">
        <v>246</v>
      </c>
    </row>
    <row r="18" spans="1:5" x14ac:dyDescent="0.25">
      <c r="A18" s="15" t="s">
        <v>212</v>
      </c>
      <c r="B18">
        <f>120+160+85</f>
        <v>365</v>
      </c>
      <c r="E18" t="s">
        <v>245</v>
      </c>
    </row>
    <row r="19" spans="1:5" x14ac:dyDescent="0.25">
      <c r="A19" s="15" t="s">
        <v>213</v>
      </c>
      <c r="B19">
        <f>70+100</f>
        <v>170</v>
      </c>
      <c r="D19" s="15" t="s">
        <v>212</v>
      </c>
      <c r="E19">
        <f>B18*4</f>
        <v>1460</v>
      </c>
    </row>
    <row r="20" spans="1:5" x14ac:dyDescent="0.25">
      <c r="A20" s="15" t="s">
        <v>214</v>
      </c>
      <c r="B20">
        <f>90</f>
        <v>90</v>
      </c>
      <c r="D20" s="15" t="s">
        <v>213</v>
      </c>
      <c r="E20">
        <f t="shared" ref="E20" si="2">B19*4</f>
        <v>680</v>
      </c>
    </row>
    <row r="21" spans="1:5" x14ac:dyDescent="0.25">
      <c r="D21" s="15" t="s">
        <v>214</v>
      </c>
      <c r="E21">
        <f>B20*4+1430</f>
        <v>1790</v>
      </c>
    </row>
    <row r="22" spans="1:5" x14ac:dyDescent="0.25">
      <c r="A22" t="s">
        <v>219</v>
      </c>
      <c r="D22" s="15" t="s">
        <v>243</v>
      </c>
      <c r="E22">
        <f>70</f>
        <v>70</v>
      </c>
    </row>
    <row r="23" spans="1:5" x14ac:dyDescent="0.25">
      <c r="A23" s="15" t="s">
        <v>212</v>
      </c>
      <c r="B23">
        <f>130+120+85</f>
        <v>335</v>
      </c>
    </row>
    <row r="24" spans="1:5" x14ac:dyDescent="0.25">
      <c r="A24" s="15" t="s">
        <v>213</v>
      </c>
      <c r="B24">
        <f>100+70</f>
        <v>170</v>
      </c>
      <c r="E24" t="s">
        <v>247</v>
      </c>
    </row>
    <row r="25" spans="1:5" x14ac:dyDescent="0.25">
      <c r="A25" s="15" t="s">
        <v>214</v>
      </c>
      <c r="B25">
        <f>90</f>
        <v>90</v>
      </c>
      <c r="E25" t="s">
        <v>248</v>
      </c>
    </row>
    <row r="26" spans="1:5" x14ac:dyDescent="0.25">
      <c r="D26" s="15" t="s">
        <v>212</v>
      </c>
      <c r="E26">
        <f>B23*2</f>
        <v>670</v>
      </c>
    </row>
    <row r="27" spans="1:5" x14ac:dyDescent="0.25">
      <c r="A27" t="s">
        <v>220</v>
      </c>
      <c r="D27" s="15" t="s">
        <v>213</v>
      </c>
      <c r="E27">
        <f t="shared" ref="E27" si="3">B24*2</f>
        <v>340</v>
      </c>
    </row>
    <row r="28" spans="1:5" x14ac:dyDescent="0.25">
      <c r="A28" s="15" t="s">
        <v>212</v>
      </c>
      <c r="B28">
        <f>110+90+85</f>
        <v>285</v>
      </c>
      <c r="D28" s="15" t="s">
        <v>214</v>
      </c>
      <c r="E28">
        <f>B25*2+1430</f>
        <v>1610</v>
      </c>
    </row>
    <row r="29" spans="1:5" x14ac:dyDescent="0.25">
      <c r="A29" s="15" t="s">
        <v>213</v>
      </c>
      <c r="B29">
        <f>130</f>
        <v>130</v>
      </c>
      <c r="D29" s="15" t="s">
        <v>243</v>
      </c>
      <c r="E29">
        <f>100</f>
        <v>100</v>
      </c>
    </row>
    <row r="30" spans="1:5" x14ac:dyDescent="0.25">
      <c r="A30" s="15" t="s">
        <v>214</v>
      </c>
      <c r="B30">
        <f>75</f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opLeftCell="E7" workbookViewId="0">
      <selection activeCell="S14" sqref="S14"/>
    </sheetView>
  </sheetViews>
  <sheetFormatPr defaultRowHeight="15" x14ac:dyDescent="0.25"/>
  <sheetData>
    <row r="1" spans="1:20" x14ac:dyDescent="0.25">
      <c r="A1" t="s">
        <v>215</v>
      </c>
    </row>
    <row r="2" spans="1:20" x14ac:dyDescent="0.25">
      <c r="A2" t="s">
        <v>209</v>
      </c>
      <c r="D2" t="s">
        <v>221</v>
      </c>
      <c r="K2" t="s">
        <v>209</v>
      </c>
      <c r="L2" t="s">
        <v>250</v>
      </c>
      <c r="M2" t="s">
        <v>251</v>
      </c>
    </row>
    <row r="3" spans="1:20" x14ac:dyDescent="0.25">
      <c r="A3" s="15" t="s">
        <v>210</v>
      </c>
      <c r="B3">
        <f>50+70+50+70+55+55+15+70+10+10+150+50+75+100+15+70+10+80+65+85</f>
        <v>1155</v>
      </c>
      <c r="D3" t="s">
        <v>222</v>
      </c>
      <c r="K3" s="15" t="s">
        <v>210</v>
      </c>
      <c r="L3">
        <v>6</v>
      </c>
      <c r="M3">
        <v>3</v>
      </c>
    </row>
    <row r="4" spans="1:20" x14ac:dyDescent="0.25">
      <c r="A4" s="15" t="s">
        <v>211</v>
      </c>
      <c r="B4">
        <f>70</f>
        <v>70</v>
      </c>
      <c r="D4">
        <f>B11*3</f>
        <v>3060</v>
      </c>
      <c r="E4" s="15" t="s">
        <v>210</v>
      </c>
      <c r="F4" s="15"/>
      <c r="K4" s="15" t="s">
        <v>211</v>
      </c>
      <c r="M4">
        <v>1</v>
      </c>
    </row>
    <row r="5" spans="1:20" x14ac:dyDescent="0.25">
      <c r="D5">
        <f>B12*3+300+300</f>
        <v>1050</v>
      </c>
      <c r="E5" s="15" t="s">
        <v>211</v>
      </c>
      <c r="F5" s="15"/>
    </row>
    <row r="6" spans="1:20" x14ac:dyDescent="0.25">
      <c r="A6" t="s">
        <v>216</v>
      </c>
      <c r="D6">
        <f>40</f>
        <v>40</v>
      </c>
      <c r="E6" s="15" t="s">
        <v>223</v>
      </c>
      <c r="F6" s="15"/>
      <c r="K6" t="s">
        <v>216</v>
      </c>
    </row>
    <row r="7" spans="1:20" x14ac:dyDescent="0.25">
      <c r="A7" s="15" t="s">
        <v>210</v>
      </c>
      <c r="B7">
        <f>10+10+150+135+135+40+120+55+50+70+50+95+10+10+65+85</f>
        <v>1090</v>
      </c>
      <c r="H7" t="s">
        <v>232</v>
      </c>
      <c r="K7" s="15" t="s">
        <v>210</v>
      </c>
      <c r="L7">
        <v>5</v>
      </c>
      <c r="M7">
        <v>2</v>
      </c>
    </row>
    <row r="8" spans="1:20" x14ac:dyDescent="0.25">
      <c r="A8" s="15" t="s">
        <v>211</v>
      </c>
      <c r="B8">
        <f>15+25+15+50+45</f>
        <v>150</v>
      </c>
      <c r="D8" t="s">
        <v>224</v>
      </c>
      <c r="K8" s="15" t="s">
        <v>211</v>
      </c>
      <c r="M8">
        <v>1</v>
      </c>
    </row>
    <row r="9" spans="1:20" x14ac:dyDescent="0.25">
      <c r="D9" t="s">
        <v>225</v>
      </c>
      <c r="G9" s="17" t="s">
        <v>233</v>
      </c>
      <c r="H9">
        <f>D4+D10+D16+D23+D27</f>
        <v>13825</v>
      </c>
      <c r="P9" t="s">
        <v>221</v>
      </c>
    </row>
    <row r="10" spans="1:20" x14ac:dyDescent="0.25">
      <c r="A10" t="s">
        <v>217</v>
      </c>
      <c r="D10">
        <f>B7*3</f>
        <v>3270</v>
      </c>
      <c r="E10" s="15" t="s">
        <v>210</v>
      </c>
      <c r="F10" s="15"/>
      <c r="G10" s="17" t="s">
        <v>234</v>
      </c>
      <c r="H10">
        <f>D5+D11+D17+D24+D28</f>
        <v>4605</v>
      </c>
      <c r="K10" t="s">
        <v>217</v>
      </c>
      <c r="P10" t="s">
        <v>222</v>
      </c>
    </row>
    <row r="11" spans="1:20" x14ac:dyDescent="0.25">
      <c r="A11" s="15" t="s">
        <v>210</v>
      </c>
      <c r="B11">
        <f>10+10+115+100+10+10+120+135+40+55+50+70+50+95+65+85</f>
        <v>1020</v>
      </c>
      <c r="D11">
        <f>B8*3+300+300</f>
        <v>1050</v>
      </c>
      <c r="E11" s="15" t="s">
        <v>211</v>
      </c>
      <c r="F11" s="15"/>
      <c r="G11" s="17" t="s">
        <v>226</v>
      </c>
      <c r="H11">
        <f>D12+D18</f>
        <v>130</v>
      </c>
      <c r="K11" s="15" t="s">
        <v>210</v>
      </c>
      <c r="L11">
        <v>5</v>
      </c>
      <c r="M11">
        <v>2</v>
      </c>
      <c r="O11" s="15" t="s">
        <v>210</v>
      </c>
      <c r="P11">
        <f>L11*3</f>
        <v>15</v>
      </c>
      <c r="Q11">
        <f>M11*3</f>
        <v>6</v>
      </c>
      <c r="S11" t="s">
        <v>232</v>
      </c>
    </row>
    <row r="12" spans="1:20" x14ac:dyDescent="0.25">
      <c r="A12" s="15" t="s">
        <v>211</v>
      </c>
      <c r="B12">
        <f>45+50+15+25+15</f>
        <v>150</v>
      </c>
      <c r="D12">
        <f>65</f>
        <v>65</v>
      </c>
      <c r="E12" s="15" t="s">
        <v>226</v>
      </c>
      <c r="F12" s="15"/>
      <c r="G12" s="17" t="s">
        <v>223</v>
      </c>
      <c r="H12">
        <f>D6+D19</f>
        <v>1955</v>
      </c>
      <c r="K12" s="15" t="s">
        <v>211</v>
      </c>
      <c r="M12">
        <v>1</v>
      </c>
      <c r="O12" s="15" t="s">
        <v>211</v>
      </c>
      <c r="Q12">
        <f>M12*3</f>
        <v>3</v>
      </c>
    </row>
    <row r="13" spans="1:20" x14ac:dyDescent="0.25">
      <c r="G13" s="17" t="s">
        <v>236</v>
      </c>
      <c r="H13">
        <f>245+170</f>
        <v>415</v>
      </c>
      <c r="I13" t="s">
        <v>238</v>
      </c>
      <c r="S13" t="s">
        <v>250</v>
      </c>
      <c r="T13" t="s">
        <v>251</v>
      </c>
    </row>
    <row r="14" spans="1:20" x14ac:dyDescent="0.25">
      <c r="A14" t="s">
        <v>218</v>
      </c>
      <c r="D14" t="s">
        <v>227</v>
      </c>
      <c r="G14" s="17" t="s">
        <v>239</v>
      </c>
      <c r="H14">
        <v>40</v>
      </c>
      <c r="I14" t="s">
        <v>237</v>
      </c>
      <c r="K14" t="s">
        <v>218</v>
      </c>
      <c r="P14" t="s">
        <v>224</v>
      </c>
      <c r="R14" s="15" t="s">
        <v>210</v>
      </c>
      <c r="S14">
        <f>P11+P16+P21+P26+P30</f>
        <v>66</v>
      </c>
      <c r="T14">
        <f>Q11+Q16+Q21+Q26+Q30</f>
        <v>27</v>
      </c>
    </row>
    <row r="15" spans="1:20" x14ac:dyDescent="0.25">
      <c r="A15" s="15" t="s">
        <v>210</v>
      </c>
      <c r="B15">
        <f>10+10+10+10+150+135+120+135+40+55+50+70+50+95+65+85</f>
        <v>1090</v>
      </c>
      <c r="D15" t="s">
        <v>228</v>
      </c>
      <c r="K15" s="15" t="s">
        <v>210</v>
      </c>
      <c r="L15">
        <v>5</v>
      </c>
      <c r="M15">
        <v>2</v>
      </c>
      <c r="P15" t="s">
        <v>225</v>
      </c>
      <c r="R15" s="15" t="s">
        <v>211</v>
      </c>
      <c r="T15">
        <f>Q12+Q17+Q22+Q27+Q31</f>
        <v>13</v>
      </c>
    </row>
    <row r="16" spans="1:20" x14ac:dyDescent="0.25">
      <c r="A16" s="15" t="s">
        <v>211</v>
      </c>
      <c r="B16">
        <f>50+15+25+15</f>
        <v>105</v>
      </c>
      <c r="D16">
        <f>B15*3</f>
        <v>3270</v>
      </c>
      <c r="E16" s="15" t="s">
        <v>210</v>
      </c>
      <c r="F16" s="15"/>
      <c r="K16" s="15" t="s">
        <v>211</v>
      </c>
      <c r="M16">
        <v>1</v>
      </c>
      <c r="O16" s="15" t="s">
        <v>210</v>
      </c>
      <c r="P16">
        <f>L7*3</f>
        <v>15</v>
      </c>
      <c r="Q16">
        <f>M7*3</f>
        <v>6</v>
      </c>
    </row>
    <row r="17" spans="1:17" x14ac:dyDescent="0.25">
      <c r="D17">
        <f>B16*3+300+300</f>
        <v>915</v>
      </c>
      <c r="E17" s="15" t="s">
        <v>211</v>
      </c>
      <c r="F17" s="15"/>
      <c r="O17" s="15" t="s">
        <v>211</v>
      </c>
      <c r="Q17">
        <f>M8*3</f>
        <v>3</v>
      </c>
    </row>
    <row r="18" spans="1:17" x14ac:dyDescent="0.25">
      <c r="A18" t="s">
        <v>219</v>
      </c>
      <c r="D18">
        <f>65</f>
        <v>65</v>
      </c>
      <c r="E18" s="15" t="s">
        <v>226</v>
      </c>
      <c r="F18" s="15"/>
      <c r="G18" s="18" t="s">
        <v>239</v>
      </c>
      <c r="H18">
        <f>3.5+1.1+0.85+2.85+7.4+25+12.3+23.5</f>
        <v>76.5</v>
      </c>
      <c r="I18" t="s">
        <v>237</v>
      </c>
      <c r="K18" t="s">
        <v>219</v>
      </c>
    </row>
    <row r="19" spans="1:17" x14ac:dyDescent="0.25">
      <c r="A19" s="15" t="s">
        <v>210</v>
      </c>
      <c r="B19">
        <f>85+65+50+95+70+50+55+40+10+10+135+120+100+115+10+10</f>
        <v>1020</v>
      </c>
      <c r="D19">
        <f>35+735+150+320+530+45+100</f>
        <v>1915</v>
      </c>
      <c r="E19" s="15" t="s">
        <v>223</v>
      </c>
      <c r="F19" s="15"/>
      <c r="G19" s="18" t="s">
        <v>240</v>
      </c>
      <c r="H19">
        <f>1.6</f>
        <v>1.6</v>
      </c>
      <c r="I19" t="s">
        <v>237</v>
      </c>
      <c r="K19" s="15" t="s">
        <v>210</v>
      </c>
      <c r="L19">
        <v>5</v>
      </c>
      <c r="M19">
        <v>2</v>
      </c>
      <c r="P19" t="s">
        <v>227</v>
      </c>
    </row>
    <row r="20" spans="1:17" x14ac:dyDescent="0.25">
      <c r="A20" s="15" t="s">
        <v>211</v>
      </c>
      <c r="B20">
        <f>15+25+15+50+45</f>
        <v>150</v>
      </c>
      <c r="G20" s="18" t="s">
        <v>249</v>
      </c>
      <c r="H20">
        <f>1+6.55+0.45</f>
        <v>8</v>
      </c>
      <c r="I20" t="s">
        <v>237</v>
      </c>
      <c r="K20" s="15" t="s">
        <v>211</v>
      </c>
      <c r="M20">
        <v>1</v>
      </c>
      <c r="P20" t="s">
        <v>228</v>
      </c>
    </row>
    <row r="21" spans="1:17" x14ac:dyDescent="0.25">
      <c r="D21" t="s">
        <v>229</v>
      </c>
      <c r="G21" s="18" t="s">
        <v>235</v>
      </c>
      <c r="H21">
        <f>1.95+3+3+3</f>
        <v>10.95</v>
      </c>
      <c r="O21" s="15" t="s">
        <v>210</v>
      </c>
      <c r="P21">
        <f>L15*3</f>
        <v>15</v>
      </c>
      <c r="Q21">
        <f>M15*3</f>
        <v>6</v>
      </c>
    </row>
    <row r="22" spans="1:17" x14ac:dyDescent="0.25">
      <c r="A22" t="s">
        <v>220</v>
      </c>
      <c r="D22" t="s">
        <v>230</v>
      </c>
      <c r="K22" t="s">
        <v>220</v>
      </c>
      <c r="O22" s="15" t="s">
        <v>211</v>
      </c>
      <c r="Q22">
        <f>M16*3</f>
        <v>3</v>
      </c>
    </row>
    <row r="23" spans="1:17" x14ac:dyDescent="0.25">
      <c r="A23" s="15" t="s">
        <v>210</v>
      </c>
      <c r="B23">
        <f>10+10+75+60+10+70+30+10+10+50+65+85+145+130+50+70+70+80</f>
        <v>1030</v>
      </c>
      <c r="D23">
        <f>B11*2</f>
        <v>2040</v>
      </c>
      <c r="E23" s="15" t="s">
        <v>210</v>
      </c>
      <c r="F23" s="15"/>
      <c r="K23" s="15" t="s">
        <v>210</v>
      </c>
      <c r="L23">
        <v>5</v>
      </c>
      <c r="M23">
        <v>2</v>
      </c>
    </row>
    <row r="24" spans="1:17" x14ac:dyDescent="0.25">
      <c r="A24" s="15" t="s">
        <v>211</v>
      </c>
      <c r="B24">
        <v>10</v>
      </c>
      <c r="D24">
        <f>B12*2+300+300+310</f>
        <v>1210</v>
      </c>
      <c r="E24" s="15" t="s">
        <v>211</v>
      </c>
      <c r="F24" s="15"/>
      <c r="H24" t="s">
        <v>250</v>
      </c>
      <c r="K24" s="15" t="s">
        <v>211</v>
      </c>
      <c r="M24">
        <v>1</v>
      </c>
      <c r="P24" t="s">
        <v>229</v>
      </c>
    </row>
    <row r="25" spans="1:17" x14ac:dyDescent="0.25">
      <c r="E25" s="15"/>
      <c r="F25" s="15"/>
      <c r="H25" t="s">
        <v>251</v>
      </c>
      <c r="P25" t="s">
        <v>230</v>
      </c>
    </row>
    <row r="26" spans="1:17" x14ac:dyDescent="0.25">
      <c r="D26" t="s">
        <v>231</v>
      </c>
      <c r="O26" s="15" t="s">
        <v>210</v>
      </c>
      <c r="P26">
        <f>L11*2</f>
        <v>10</v>
      </c>
      <c r="Q26">
        <f>M11*2</f>
        <v>4</v>
      </c>
    </row>
    <row r="27" spans="1:17" x14ac:dyDescent="0.25">
      <c r="D27">
        <f>B23+B3</f>
        <v>2185</v>
      </c>
      <c r="E27" s="15" t="s">
        <v>210</v>
      </c>
      <c r="F27" s="15"/>
      <c r="O27" s="15" t="s">
        <v>211</v>
      </c>
      <c r="Q27">
        <f>M12*2</f>
        <v>2</v>
      </c>
    </row>
    <row r="28" spans="1:17" x14ac:dyDescent="0.25">
      <c r="D28">
        <f>B24+B4+95+205</f>
        <v>380</v>
      </c>
      <c r="E28" s="15" t="s">
        <v>211</v>
      </c>
      <c r="F28" s="15"/>
    </row>
    <row r="29" spans="1:17" x14ac:dyDescent="0.25">
      <c r="P29" t="s">
        <v>231</v>
      </c>
    </row>
    <row r="30" spans="1:17" x14ac:dyDescent="0.25">
      <c r="P30">
        <f>L23+L3</f>
        <v>11</v>
      </c>
      <c r="Q30">
        <f>M23+M3</f>
        <v>5</v>
      </c>
    </row>
    <row r="31" spans="1:17" x14ac:dyDescent="0.25">
      <c r="Q31">
        <f>M24+M4</f>
        <v>2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List3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Đorđevići</cp:lastModifiedBy>
  <cp:lastPrinted>2015-07-08T07:35:42Z</cp:lastPrinted>
  <dcterms:created xsi:type="dcterms:W3CDTF">2014-04-13T10:22:51Z</dcterms:created>
  <dcterms:modified xsi:type="dcterms:W3CDTF">2015-07-22T11:48:15Z</dcterms:modified>
</cp:coreProperties>
</file>